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housingsolutionstulsaorg.sharepoint.com/sites/FinanceGrants/Shared Documents/Grants/HUD_CoC NOFO/FY2026/FY26 Priority Listing/Preliminary/"/>
    </mc:Choice>
  </mc:AlternateContent>
  <xr:revisionPtr revIDLastSave="329" documentId="8_{AA8890B9-C35F-4432-BF56-ADC3C72E443A}" xr6:coauthVersionLast="47" xr6:coauthVersionMax="47" xr10:uidLastSave="{CAC54616-0DBE-4CAA-9A9C-C07E8E7331D2}"/>
  <bookViews>
    <workbookView xWindow="-108" yWindow="-108" windowWidth="23256" windowHeight="12456" xr2:uid="{00000000-000D-0000-FFFF-FFFF00000000}"/>
  </bookViews>
  <sheets>
    <sheet name="Preliminary" sheetId="6" r:id="rId1"/>
    <sheet name="ARD_Tier Calculations" sheetId="2" state="hidden" r:id="rId2"/>
    <sheet name="GIW Amounts" sheetId="3" state="hidden" r:id="rId3"/>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55" i="6" l="1"/>
  <c r="I39" i="6"/>
  <c r="I25" i="6"/>
  <c r="D9" i="6"/>
  <c r="H7" i="6"/>
  <c r="H8" i="6" l="1"/>
  <c r="H9" i="6" s="1"/>
  <c r="H10" i="2"/>
  <c r="H7" i="2"/>
  <c r="H6" i="2"/>
  <c r="B29" i="2" l="1"/>
  <c r="B26" i="2"/>
  <c r="B27" i="2" s="1"/>
  <c r="B10" i="2" l="1"/>
  <c r="B3" i="2"/>
  <c r="B6" i="2"/>
  <c r="F17" i="3" l="1"/>
  <c r="F6" i="3"/>
  <c r="E19" i="3" l="1"/>
  <c r="E24" i="3" s="1"/>
  <c r="B21" i="2"/>
  <c r="H11" i="2" s="1"/>
  <c r="B12" i="2" l="1"/>
  <c r="E26" i="3" l="1"/>
  <c r="E2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tc={4955B513-9067-40BC-94EC-B7AF6A5886DB}</author>
    <author>tc={81782538-78CF-49AA-845B-F6889DD1B519}</author>
    <author>tc={D4CA1A7B-43D0-4190-BBE4-0FB1A739468D}</author>
  </authors>
  <commentList>
    <comment ref="I33" authorId="0" shapeId="0" xr:uid="{4955B513-9067-40BC-94EC-B7AF6A5886DB}">
      <text>
        <t xml:space="preserve">[Threaded comment]
Your version of Excel allows you to read this threaded comment; however, any edits to it will get removed if the file is opened in a newer version of Excel. Learn more: https://go.microsoft.com/fwlink/?linkid=870924
Comment:
    May increase by $112,606, if HUD allows for combination of DV Reallocation/Bonus. Awaiting clarification. </t>
      </text>
    </comment>
    <comment ref="G36" authorId="1" shapeId="0" xr:uid="{81782538-78CF-49AA-845B-F6889DD1B519}">
      <text>
        <t xml:space="preserve">[Threaded comment]
Your version of Excel allows you to read this threaded comment; however, any edits to it will get removed if the file is opened in a newer version of Excel. Learn more: https://go.microsoft.com/fwlink/?linkid=870924
Comment:
    Likely to increase with additional funds offered and accepted. </t>
      </text>
    </comment>
    <comment ref="I36" authorId="2" shapeId="0" xr:uid="{D4CA1A7B-43D0-4190-BBE4-0FB1A739468D}">
      <text>
        <t>[Threaded comment]
Your version of Excel allows you to read this threaded comment; however, any edits to it will get removed if the file is opened in a newer version of Excel. Learn more: https://go.microsoft.com/fwlink/?linkid=870924
Comment:
    Increased by $500k due to unapplied for DV Bonus/Reallocation</t>
      </text>
    </comment>
  </commentList>
</comments>
</file>

<file path=xl/sharedStrings.xml><?xml version="1.0" encoding="utf-8"?>
<sst xmlns="http://schemas.openxmlformats.org/spreadsheetml/2006/main" count="296" uniqueCount="177">
  <si>
    <r>
      <rPr>
        <sz val="14"/>
        <color rgb="FF000000"/>
        <rFont val="Aptos Display"/>
      </rPr>
      <t xml:space="preserve">Tulsa City &amp; County Continuum of Care
</t>
    </r>
    <r>
      <rPr>
        <b/>
        <sz val="14"/>
        <color rgb="FF000000"/>
        <rFont val="Aptos Display"/>
      </rPr>
      <t xml:space="preserve">2026 Continuum of Care Final Priority Listing
</t>
    </r>
    <r>
      <rPr>
        <sz val="14"/>
        <color rgb="FF000000"/>
        <rFont val="Aptos Display"/>
      </rPr>
      <t>Approved by Leadership Council: August 4, 2026</t>
    </r>
  </si>
  <si>
    <t>Annual Renewal Demand*</t>
  </si>
  <si>
    <t>YHDP Renewal/Reallocation</t>
  </si>
  <si>
    <t>CoC Bonus Funding Available*</t>
  </si>
  <si>
    <t xml:space="preserve">Total CoC Bonus/Reallocation Request </t>
  </si>
  <si>
    <t>DV Bonus Funding Available*</t>
  </si>
  <si>
    <t xml:space="preserve">Total DV Bonus/Reallocation Request </t>
  </si>
  <si>
    <t>Tier 1 Available*</t>
  </si>
  <si>
    <t>CoC Planning (Not Ranked)</t>
  </si>
  <si>
    <t>Tier 2 Available*</t>
  </si>
  <si>
    <t>Total Funding Available (includes planning)*</t>
  </si>
  <si>
    <t>Tier 1 + Tier 2 Total*</t>
  </si>
  <si>
    <t>Tier 1 Recommended List</t>
  </si>
  <si>
    <t>Rank</t>
  </si>
  <si>
    <t>Score (%)</t>
  </si>
  <si>
    <t xml:space="preserve"> Project</t>
  </si>
  <si>
    <t>Applicant</t>
  </si>
  <si>
    <t xml:space="preserve"> Type</t>
  </si>
  <si>
    <t xml:space="preserve">Funding </t>
  </si>
  <si>
    <t>Persons/
HH Served</t>
  </si>
  <si>
    <t>Requested Grant 
Amount</t>
  </si>
  <si>
    <t>Recommended Grant Amount in Tier 1</t>
  </si>
  <si>
    <t>Homeless Management Information System</t>
  </si>
  <si>
    <t>The Center for Housing Solutions, Inc.</t>
  </si>
  <si>
    <t>HMIS</t>
  </si>
  <si>
    <t>-</t>
  </si>
  <si>
    <t>CoC Coordinated Entry System</t>
  </si>
  <si>
    <t>SSO-Coordinated Entry</t>
  </si>
  <si>
    <t>TDC PSH Expansion</t>
  </si>
  <si>
    <t>Tulsa Day Center</t>
  </si>
  <si>
    <t>PSH</t>
  </si>
  <si>
    <t>75/75</t>
  </si>
  <si>
    <t xml:space="preserve">TDC RRH Traditional </t>
  </si>
  <si>
    <t>RRH</t>
  </si>
  <si>
    <t>18/13</t>
  </si>
  <si>
    <t>TDC RRH YouthFirst</t>
  </si>
  <si>
    <t>RRH (YHDP)</t>
  </si>
  <si>
    <t>60/50</t>
  </si>
  <si>
    <t>TDC PSH Hudson Villas</t>
  </si>
  <si>
    <t>18/18</t>
  </si>
  <si>
    <t>LTS Apartments VI</t>
  </si>
  <si>
    <t>Mental Health Association in Tulsa, Inc.</t>
  </si>
  <si>
    <t>26/26</t>
  </si>
  <si>
    <t>12th Street PSH</t>
  </si>
  <si>
    <t>25/25</t>
  </si>
  <si>
    <t>LTS Apartments Tulsa EXP</t>
  </si>
  <si>
    <t>193/182</t>
  </si>
  <si>
    <t>TDC TH Scattered Sites</t>
  </si>
  <si>
    <t>TH (Transition)</t>
  </si>
  <si>
    <t>Reallocation</t>
  </si>
  <si>
    <t>9/9</t>
  </si>
  <si>
    <t>TH for Youth</t>
  </si>
  <si>
    <t>Youth Services of Tulsa, Inc</t>
  </si>
  <si>
    <t>12/8</t>
  </si>
  <si>
    <t>YST TH YHDP</t>
  </si>
  <si>
    <t>TH (YHDP Replacement)</t>
  </si>
  <si>
    <t>YHDP Reallocation</t>
  </si>
  <si>
    <t>50/30</t>
  </si>
  <si>
    <t>^ Project in line 12 straddles Tier 1 &amp; Tier 2</t>
  </si>
  <si>
    <t>Tier 2 Recommended List</t>
  </si>
  <si>
    <t xml:space="preserve">Rank </t>
  </si>
  <si>
    <t>Restriction</t>
  </si>
  <si>
    <t>Recommended Grant Amount in Tier 2</t>
  </si>
  <si>
    <t>VOAOK Transitional Housing</t>
  </si>
  <si>
    <t>Volunteers of America of Oklahoma, Inc.</t>
  </si>
  <si>
    <t>31/31</t>
  </si>
  <si>
    <t>THE Consortium Housing Navigation Network</t>
  </si>
  <si>
    <t>Tulsa Community Foundation / Tulsa Higher Ed Consortium</t>
  </si>
  <si>
    <t>SSO (YHDP Replacement)</t>
  </si>
  <si>
    <t>200/200</t>
  </si>
  <si>
    <t>Safe &amp; Stable Youth</t>
  </si>
  <si>
    <t>Tulsa Dream Center</t>
  </si>
  <si>
    <t>100/60</t>
  </si>
  <si>
    <t>SSO for Youth</t>
  </si>
  <si>
    <t>SSO (YHDP Reallocation)</t>
  </si>
  <si>
    <t>DVIS HUD Transitional Housing 1</t>
  </si>
  <si>
    <t>Domestic Violence Intervention Services</t>
  </si>
  <si>
    <t>DV Bonus/Reallocation</t>
  </si>
  <si>
    <t>34/18</t>
  </si>
  <si>
    <t>DVIS HUD Transitional Housing 2</t>
  </si>
  <si>
    <t>43/23</t>
  </si>
  <si>
    <t>TDC TH Bridge</t>
  </si>
  <si>
    <t>TH</t>
  </si>
  <si>
    <t>CoC Bonus</t>
  </si>
  <si>
    <t>Transitional Living Program at The Ridge</t>
  </si>
  <si>
    <t>The Spring</t>
  </si>
  <si>
    <t>48/12</t>
  </si>
  <si>
    <t>LASO Housing Defense Project</t>
  </si>
  <si>
    <t>Legal Aid Services of Oklahoma</t>
  </si>
  <si>
    <t>SSO</t>
  </si>
  <si>
    <t>700/400</t>
  </si>
  <si>
    <t>SSO Street Outreach</t>
  </si>
  <si>
    <t>SSO-Street Outreach</t>
  </si>
  <si>
    <t>355/355</t>
  </si>
  <si>
    <t>Rejected Projects</t>
  </si>
  <si>
    <t>Reason</t>
  </si>
  <si>
    <t>Requested Grant Amount</t>
  </si>
  <si>
    <t>Recommended Grant Amount</t>
  </si>
  <si>
    <t>City Care Supportive Services Only</t>
  </si>
  <si>
    <t>City Care, Inc.</t>
  </si>
  <si>
    <t>Strategy</t>
  </si>
  <si>
    <t>150/150</t>
  </si>
  <si>
    <t>Pathways to Work</t>
  </si>
  <si>
    <t>CREOKS Mental Health Services, Inc.</t>
  </si>
  <si>
    <t>200/60</t>
  </si>
  <si>
    <t>The Landlord Engagement Program</t>
  </si>
  <si>
    <t>400/200</t>
  </si>
  <si>
    <t>YWCA Tulsa Bridge to Housing</t>
  </si>
  <si>
    <t>YWCA Tulsa</t>
  </si>
  <si>
    <t>150/85</t>
  </si>
  <si>
    <t>GRAND Street Outreach</t>
  </si>
  <si>
    <t>GRAND Lake Mental Health Center, Inc.</t>
  </si>
  <si>
    <t>400/0</t>
  </si>
  <si>
    <t>Refuge Transitional Housing Program</t>
  </si>
  <si>
    <t>John 3:16 Mission</t>
  </si>
  <si>
    <t>37/37</t>
  </si>
  <si>
    <t>Safe &amp; Stable</t>
  </si>
  <si>
    <t>Project Threshold</t>
  </si>
  <si>
    <t xml:space="preserve">Parker’s Hope Recovery Housing and Mental Wellness Support Program </t>
  </si>
  <si>
    <t>Parkers Hope for Mental Wellness</t>
  </si>
  <si>
    <t>Org Threshold</t>
  </si>
  <si>
    <t>20/20</t>
  </si>
  <si>
    <t>A New Life Living</t>
  </si>
  <si>
    <t>Ranch 41 RCO, Inc</t>
  </si>
  <si>
    <t>48/2</t>
  </si>
  <si>
    <t>Healing Houses of Recovery</t>
  </si>
  <si>
    <t>New Life Church</t>
  </si>
  <si>
    <t>30/30</t>
  </si>
  <si>
    <t>Heart 4 the Homeless</t>
  </si>
  <si>
    <t>3900/3900</t>
  </si>
  <si>
    <t>Not Ranked Per NOFO Guidelines</t>
  </si>
  <si>
    <t>2026 Planning Grant</t>
  </si>
  <si>
    <t>CoC Planning</t>
  </si>
  <si>
    <t xml:space="preserve">* These numbers are not yet finalized, as HUD has not released the final Annual Renewal Demand (ARD) report. In the event that the ARD is revised up, these numbers will be revised. </t>
  </si>
  <si>
    <t>.</t>
  </si>
  <si>
    <t>ARD</t>
  </si>
  <si>
    <t>TIER 1</t>
  </si>
  <si>
    <t>90% ARD - YHDP ARA</t>
  </si>
  <si>
    <t>TIER 2</t>
  </si>
  <si>
    <t>ARD - Tier 1 - CoC Bonus - DV Bonus</t>
  </si>
  <si>
    <t>ARD - YHDP - Tier 1 + CoC Bonus +DV Bonus (HUD has updated guidance about including DV Bonus as part of Tier 2)</t>
  </si>
  <si>
    <t>DV Bonus</t>
  </si>
  <si>
    <t>Total Available Funding</t>
  </si>
  <si>
    <t>Includes YHDP</t>
  </si>
  <si>
    <t>YHDP Renewals</t>
  </si>
  <si>
    <t>Noncompetitive Amount</t>
  </si>
  <si>
    <t>Total Available Competitive Funding</t>
  </si>
  <si>
    <t>Total available for CoC New &amp; Renewal Projects.</t>
  </si>
  <si>
    <t>YHDP FUNDED PROJECTS</t>
  </si>
  <si>
    <t>TULSA COMMUNITY FOUNDATION</t>
  </si>
  <si>
    <t>BLACK QUEER TULSA</t>
  </si>
  <si>
    <t xml:space="preserve">A project extension was requested from HUD but not finalized by the time the ARD was released. </t>
  </si>
  <si>
    <t>TULSA DREAM CENTER, INC.</t>
  </si>
  <si>
    <t>YOUTH SERVICES OF TULSA, INC.</t>
  </si>
  <si>
    <t>TULSA DAY CENTER FOR THE HOMELESS, INC.</t>
  </si>
  <si>
    <t>HUD Grant Agreement budget totals $950k. GIW update was requested but not finalized by the time the ARD was released.</t>
  </si>
  <si>
    <t>TOTAL YHDP AWARDS</t>
  </si>
  <si>
    <t>90% ARD Tier 1</t>
  </si>
  <si>
    <t>Domestic Violence Intervention Services, Inc.</t>
  </si>
  <si>
    <t>DVIS RRH for Survivors of Domestic and Sexual Violence</t>
  </si>
  <si>
    <t>PH</t>
  </si>
  <si>
    <t>DV</t>
  </si>
  <si>
    <t>FY23 DVIS TH-RRH DV Bonus</t>
  </si>
  <si>
    <t>Joint TH &amp; PH-RRH</t>
  </si>
  <si>
    <t>RRH Collaboration Program for Survivors of DV FY23</t>
  </si>
  <si>
    <t>DV Renewal Amount</t>
  </si>
  <si>
    <t>Walker Hall TLC</t>
  </si>
  <si>
    <t>Hudson Villas (PSH) 2023</t>
  </si>
  <si>
    <t>PSH (Scattered Sites) 2023</t>
  </si>
  <si>
    <t>Rapid Rehousing 2023</t>
  </si>
  <si>
    <t>5600PSH</t>
  </si>
  <si>
    <t>Youth Services of Tulsa, Inc.</t>
  </si>
  <si>
    <t>RRH for Youth</t>
  </si>
  <si>
    <t>Non-DV Renewal Amount</t>
  </si>
  <si>
    <t>Total Renewals</t>
  </si>
  <si>
    <t>Auto Ranked</t>
  </si>
  <si>
    <t>Available after auto ranked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</si>
</sst>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00"/>
    <numFmt numFmtId="165" formatCode="&quot;$&quot;#,##0"/>
    <numFmt numFmtId="166" formatCode="_(* #,##0_);_(* \(#,##0\);_(* &quot;-&quot;??_);_(@_)"/>
    <numFmt numFmtId="167" formatCode="_(&quot;$&quot;* #,##0_);_(&quot;$&quot;* \(#,##0\);_(&quot;$&quot;* &quot;-&quot;??_);_(@_)"/>
  </numFmts>
  <fonts count="21">
    <font>
      <sz val="10"/>
      <name val="Arial"/>
    </font>
    <font>
      <sz val="12"/>
      <color theme="1"/>
      <name val="Calibri"/>
      <family val="2"/>
      <scheme val="minor"/>
    </font>
    <font>
      <u/>
      <sz val="10"/>
      <color theme="10"/>
      <name val="Arial"/>
      <family val="2"/>
    </font>
    <font>
      <u/>
      <sz val="10"/>
      <color theme="11"/>
      <name val="Arial"/>
      <family val="2"/>
    </font>
    <font>
      <sz val="10"/>
      <name val="Arial"/>
      <family val="2"/>
    </font>
    <font>
      <sz val="10"/>
      <color theme="1"/>
      <name val="Arial"/>
      <family val="2"/>
    </font>
    <font>
      <b/>
      <sz val="10"/>
      <name val="Arial"/>
      <family val="2"/>
    </font>
    <font>
      <sz val="9"/>
      <color theme="1"/>
      <name val="Arial"/>
      <family val="2"/>
    </font>
    <font>
      <sz val="9"/>
      <name val="Arial"/>
      <family val="2"/>
    </font>
    <font>
      <sz val="14"/>
      <color rgb="FF000000"/>
      <name val="Aptos Display"/>
    </font>
    <font>
      <b/>
      <sz val="14"/>
      <color rgb="FF000000"/>
      <name val="Aptos Display"/>
    </font>
    <font>
      <sz val="10"/>
      <name val="Aptos Display"/>
    </font>
    <font>
      <sz val="11"/>
      <name val="Aptos Display"/>
    </font>
    <font>
      <b/>
      <sz val="11"/>
      <name val="Aptos Display"/>
    </font>
    <font>
      <i/>
      <sz val="10"/>
      <name val="Aptos Display"/>
    </font>
    <font>
      <i/>
      <sz val="11"/>
      <name val="Aptos Display"/>
    </font>
    <font>
      <i/>
      <sz val="11"/>
      <color theme="1"/>
      <name val="Aptos Display"/>
    </font>
    <font>
      <b/>
      <sz val="10"/>
      <name val="Aptos Display"/>
    </font>
    <font>
      <sz val="10"/>
      <color rgb="FF000000"/>
      <name val="Aptos Display"/>
    </font>
    <font>
      <sz val="12"/>
      <name val="Aptos Display"/>
    </font>
    <font>
      <b/>
      <sz val="10"/>
      <name val="Arial"/>
    </font>
  </fonts>
  <fills count="8">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39997558519241921"/>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indexed="64"/>
      </left>
      <right/>
      <top style="thin">
        <color auto="1"/>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medium">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s>
  <cellStyleXfs count="12">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27">
    <xf numFmtId="0" fontId="0" fillId="0" borderId="0" xfId="0"/>
    <xf numFmtId="6" fontId="0" fillId="0" borderId="0" xfId="0" applyNumberFormat="1"/>
    <xf numFmtId="164" fontId="0" fillId="0" borderId="0" xfId="0" applyNumberFormat="1" applyAlignment="1">
      <alignment horizontal="center"/>
    </xf>
    <xf numFmtId="42" fontId="0" fillId="0" borderId="0" xfId="0" applyNumberFormat="1"/>
    <xf numFmtId="164" fontId="0" fillId="0" borderId="0" xfId="0" applyNumberFormat="1"/>
    <xf numFmtId="0" fontId="4" fillId="0" borderId="0" xfId="0" applyFont="1"/>
    <xf numFmtId="0" fontId="0" fillId="0" borderId="1" xfId="0" applyBorder="1" applyAlignment="1" applyProtection="1">
      <alignment horizontal="left" vertical="center"/>
      <protection locked="0"/>
    </xf>
    <xf numFmtId="0" fontId="4" fillId="0" borderId="0" xfId="0" applyFont="1" applyAlignment="1" applyProtection="1">
      <alignment horizontal="left" vertical="center"/>
      <protection locked="0"/>
    </xf>
    <xf numFmtId="0" fontId="6" fillId="0" borderId="0" xfId="0" applyFont="1"/>
    <xf numFmtId="166" fontId="4" fillId="0" borderId="0" xfId="10" applyNumberFormat="1" applyFont="1"/>
    <xf numFmtId="0" fontId="4" fillId="0" borderId="13" xfId="0" applyFont="1" applyBorder="1" applyAlignment="1" applyProtection="1">
      <alignment horizontal="left" vertical="center"/>
      <protection locked="0"/>
    </xf>
    <xf numFmtId="166" fontId="5" fillId="0" borderId="0" xfId="10" applyNumberFormat="1" applyFont="1" applyFill="1" applyBorder="1" applyAlignment="1">
      <alignment horizontal="center" vertical="center"/>
    </xf>
    <xf numFmtId="166" fontId="5" fillId="0" borderId="13" xfId="10" applyNumberFormat="1" applyFont="1" applyFill="1" applyBorder="1" applyAlignment="1">
      <alignment horizontal="center" vertical="center"/>
    </xf>
    <xf numFmtId="14" fontId="4" fillId="0" borderId="0" xfId="0" applyNumberFormat="1" applyFont="1"/>
    <xf numFmtId="167" fontId="4" fillId="0" borderId="0" xfId="11" applyNumberFormat="1" applyFont="1" applyBorder="1"/>
    <xf numFmtId="167" fontId="4" fillId="0" borderId="0" xfId="0" applyNumberFormat="1" applyFont="1"/>
    <xf numFmtId="167" fontId="6" fillId="0" borderId="0" xfId="0" applyNumberFormat="1" applyFont="1"/>
    <xf numFmtId="166" fontId="4" fillId="0" borderId="0" xfId="10" applyNumberFormat="1" applyFont="1" applyFill="1"/>
    <xf numFmtId="0" fontId="6"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4" borderId="16" xfId="0" applyFont="1" applyFill="1" applyBorder="1"/>
    <xf numFmtId="0" fontId="4" fillId="5" borderId="16" xfId="0" applyFont="1" applyFill="1" applyBorder="1"/>
    <xf numFmtId="0" fontId="6" fillId="0" borderId="16" xfId="0" applyFont="1" applyBorder="1"/>
    <xf numFmtId="0" fontId="4" fillId="0" borderId="18" xfId="0" applyFont="1" applyBorder="1"/>
    <xf numFmtId="0" fontId="4" fillId="0" borderId="19" xfId="0" applyFont="1" applyBorder="1"/>
    <xf numFmtId="166" fontId="6" fillId="0" borderId="15" xfId="10" applyNumberFormat="1" applyFont="1" applyBorder="1"/>
    <xf numFmtId="166" fontId="4" fillId="0" borderId="17" xfId="10" applyNumberFormat="1" applyFont="1" applyBorder="1"/>
    <xf numFmtId="166" fontId="4" fillId="4" borderId="17" xfId="10" applyNumberFormat="1" applyFont="1" applyFill="1" applyBorder="1"/>
    <xf numFmtId="166" fontId="4" fillId="5" borderId="17" xfId="10" applyNumberFormat="1" applyFont="1" applyFill="1" applyBorder="1"/>
    <xf numFmtId="166" fontId="4" fillId="0" borderId="17" xfId="10" applyNumberFormat="1" applyFont="1" applyFill="1" applyBorder="1"/>
    <xf numFmtId="166" fontId="6" fillId="0" borderId="17" xfId="11" applyNumberFormat="1" applyFont="1" applyBorder="1"/>
    <xf numFmtId="166" fontId="4" fillId="6" borderId="17" xfId="10" applyNumberFormat="1" applyFont="1" applyFill="1" applyBorder="1"/>
    <xf numFmtId="166" fontId="4" fillId="0" borderId="19" xfId="10" applyNumberFormat="1" applyFont="1" applyBorder="1"/>
    <xf numFmtId="0" fontId="0" fillId="0" borderId="1" xfId="0" applyBorder="1" applyAlignment="1" applyProtection="1">
      <alignment horizontal="center" vertical="center"/>
      <protection locked="0"/>
    </xf>
    <xf numFmtId="0" fontId="0" fillId="0" borderId="1" xfId="0" applyBorder="1"/>
    <xf numFmtId="0" fontId="8" fillId="0" borderId="0" xfId="0" applyFont="1"/>
    <xf numFmtId="166" fontId="0" fillId="0" borderId="0" xfId="0" applyNumberFormat="1"/>
    <xf numFmtId="166" fontId="8" fillId="0" borderId="1" xfId="10" applyNumberFormat="1" applyFont="1" applyBorder="1"/>
    <xf numFmtId="0" fontId="0" fillId="6" borderId="1" xfId="0" applyFill="1" applyBorder="1" applyAlignment="1" applyProtection="1">
      <alignment horizontal="left" vertical="center"/>
      <protection locked="0"/>
    </xf>
    <xf numFmtId="0" fontId="0" fillId="6" borderId="1"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166" fontId="7" fillId="6" borderId="1" xfId="10" applyNumberFormat="1" applyFont="1" applyFill="1" applyBorder="1" applyAlignment="1">
      <alignment horizontal="center" vertical="center"/>
    </xf>
    <xf numFmtId="0" fontId="8" fillId="6" borderId="0" xfId="0" applyFont="1" applyFill="1"/>
    <xf numFmtId="0" fontId="0" fillId="0" borderId="0" xfId="0" applyAlignment="1" applyProtection="1">
      <alignment horizontal="left" vertical="center"/>
      <protection locked="0"/>
    </xf>
    <xf numFmtId="165" fontId="8" fillId="2" borderId="0" xfId="0" applyNumberFormat="1" applyFont="1" applyFill="1"/>
    <xf numFmtId="166" fontId="0" fillId="0" borderId="0" xfId="10" applyNumberFormat="1" applyFont="1"/>
    <xf numFmtId="166" fontId="6" fillId="0" borderId="13" xfId="10" applyNumberFormat="1" applyFont="1" applyBorder="1"/>
    <xf numFmtId="166" fontId="0" fillId="0" borderId="13" xfId="10" applyNumberFormat="1" applyFont="1" applyBorder="1"/>
    <xf numFmtId="43" fontId="8" fillId="0" borderId="0" xfId="10" applyFont="1"/>
    <xf numFmtId="43" fontId="8" fillId="6" borderId="0" xfId="10" applyFont="1" applyFill="1"/>
    <xf numFmtId="43" fontId="8" fillId="2" borderId="0" xfId="10" applyFont="1" applyFill="1"/>
    <xf numFmtId="166" fontId="4" fillId="0" borderId="0" xfId="0" applyNumberFormat="1" applyFont="1"/>
    <xf numFmtId="164" fontId="11" fillId="0" borderId="2" xfId="0" applyNumberFormat="1" applyFont="1" applyBorder="1"/>
    <xf numFmtId="164" fontId="17" fillId="0" borderId="9" xfId="0" applyNumberFormat="1" applyFont="1" applyBorder="1" applyAlignment="1">
      <alignment horizontal="center" wrapText="1"/>
    </xf>
    <xf numFmtId="0" fontId="17" fillId="0" borderId="9" xfId="0" applyFont="1" applyBorder="1" applyAlignment="1">
      <alignment wrapText="1"/>
    </xf>
    <xf numFmtId="0" fontId="17" fillId="0" borderId="9" xfId="0" applyFont="1" applyBorder="1" applyAlignment="1">
      <alignment horizontal="center" wrapText="1"/>
    </xf>
    <xf numFmtId="1" fontId="11" fillId="0" borderId="1" xfId="0" applyNumberFormat="1" applyFont="1" applyBorder="1" applyAlignment="1">
      <alignment horizontal="center"/>
    </xf>
    <xf numFmtId="0" fontId="11" fillId="2" borderId="1" xfId="0" applyFont="1" applyFill="1" applyBorder="1" applyAlignment="1">
      <alignment horizontal="center"/>
    </xf>
    <xf numFmtId="0" fontId="11" fillId="0" borderId="1" xfId="0" applyFont="1" applyBorder="1"/>
    <xf numFmtId="2" fontId="11" fillId="2" borderId="1" xfId="0" applyNumberFormat="1" applyFont="1" applyFill="1" applyBorder="1" applyAlignment="1">
      <alignment horizontal="center"/>
    </xf>
    <xf numFmtId="2" fontId="11" fillId="0" borderId="1" xfId="0" applyNumberFormat="1" applyFont="1" applyBorder="1" applyAlignment="1">
      <alignment horizontal="center"/>
    </xf>
    <xf numFmtId="164" fontId="17" fillId="0" borderId="1" xfId="0" applyNumberFormat="1" applyFont="1" applyBorder="1" applyAlignment="1">
      <alignment horizontal="center" wrapText="1"/>
    </xf>
    <xf numFmtId="0" fontId="17" fillId="0" borderId="1" xfId="0" applyFont="1" applyBorder="1" applyAlignment="1">
      <alignment wrapText="1"/>
    </xf>
    <xf numFmtId="0" fontId="17" fillId="0" borderId="1" xfId="0" applyFont="1" applyBorder="1" applyAlignment="1">
      <alignment horizontal="center" wrapText="1"/>
    </xf>
    <xf numFmtId="165" fontId="11" fillId="0" borderId="1" xfId="0" applyNumberFormat="1" applyFont="1" applyBorder="1"/>
    <xf numFmtId="1" fontId="19" fillId="3" borderId="7" xfId="0" applyNumberFormat="1" applyFont="1" applyFill="1" applyBorder="1" applyAlignment="1">
      <alignment horizontal="center" vertical="center"/>
    </xf>
    <xf numFmtId="0" fontId="17" fillId="2" borderId="9" xfId="0" applyFont="1" applyFill="1" applyBorder="1" applyAlignment="1">
      <alignment wrapText="1"/>
    </xf>
    <xf numFmtId="0" fontId="17" fillId="2" borderId="9" xfId="0" applyFont="1" applyFill="1" applyBorder="1" applyAlignment="1">
      <alignment horizontal="center" wrapText="1"/>
    </xf>
    <xf numFmtId="0" fontId="11" fillId="2" borderId="5" xfId="0" applyFont="1" applyFill="1" applyBorder="1"/>
    <xf numFmtId="0" fontId="11" fillId="2" borderId="1" xfId="0" applyFont="1" applyFill="1" applyBorder="1"/>
    <xf numFmtId="165" fontId="13" fillId="3" borderId="12" xfId="0" applyNumberFormat="1" applyFont="1" applyFill="1" applyBorder="1" applyAlignment="1">
      <alignment vertical="center"/>
    </xf>
    <xf numFmtId="165" fontId="18" fillId="0" borderId="1" xfId="0" applyNumberFormat="1" applyFont="1" applyBorder="1"/>
    <xf numFmtId="165" fontId="13" fillId="3" borderId="8" xfId="0" applyNumberFormat="1" applyFont="1" applyFill="1" applyBorder="1" applyAlignment="1">
      <alignment vertical="center"/>
    </xf>
    <xf numFmtId="6" fontId="11" fillId="0" borderId="6" xfId="0" applyNumberFormat="1" applyFont="1" applyBorder="1" applyAlignment="1">
      <alignment wrapText="1"/>
    </xf>
    <xf numFmtId="6" fontId="11" fillId="0" borderId="8" xfId="0" applyNumberFormat="1" applyFont="1" applyBorder="1" applyAlignment="1">
      <alignment wrapText="1"/>
    </xf>
    <xf numFmtId="1" fontId="11" fillId="3" borderId="10" xfId="0" applyNumberFormat="1" applyFont="1" applyFill="1" applyBorder="1" applyAlignment="1">
      <alignment vertical="center"/>
    </xf>
    <xf numFmtId="164" fontId="11" fillId="0" borderId="0" xfId="0" applyNumberFormat="1" applyFont="1" applyAlignment="1">
      <alignment horizontal="center"/>
    </xf>
    <xf numFmtId="0" fontId="12" fillId="0" borderId="0" xfId="0" applyFont="1" applyAlignment="1">
      <alignment horizontal="right"/>
    </xf>
    <xf numFmtId="6" fontId="12" fillId="0" borderId="0" xfId="0" applyNumberFormat="1" applyFont="1" applyAlignment="1">
      <alignment horizontal="left"/>
    </xf>
    <xf numFmtId="0" fontId="11" fillId="0" borderId="0" xfId="0" applyFont="1"/>
    <xf numFmtId="0" fontId="11" fillId="0" borderId="3" xfId="0" applyFont="1" applyBorder="1"/>
    <xf numFmtId="6" fontId="12" fillId="0" borderId="3" xfId="0" applyNumberFormat="1" applyFont="1" applyBorder="1" applyAlignment="1">
      <alignment horizontal="left"/>
    </xf>
    <xf numFmtId="0" fontId="13" fillId="0" borderId="0" xfId="0" applyFont="1" applyAlignment="1">
      <alignment horizontal="right"/>
    </xf>
    <xf numFmtId="6" fontId="13" fillId="0" borderId="0" xfId="0" applyNumberFormat="1" applyFont="1" applyAlignment="1">
      <alignment horizontal="left"/>
    </xf>
    <xf numFmtId="42" fontId="14" fillId="0" borderId="0" xfId="0" applyNumberFormat="1" applyFont="1" applyAlignment="1">
      <alignment horizontal="left"/>
    </xf>
    <xf numFmtId="6" fontId="16" fillId="0" borderId="0" xfId="0" applyNumberFormat="1" applyFont="1" applyAlignment="1">
      <alignment horizontal="left"/>
    </xf>
    <xf numFmtId="6" fontId="16" fillId="0" borderId="3" xfId="0" applyNumberFormat="1" applyFont="1" applyBorder="1" applyAlignment="1">
      <alignment horizontal="left"/>
    </xf>
    <xf numFmtId="6" fontId="15" fillId="0" borderId="0" xfId="0" applyNumberFormat="1" applyFont="1" applyAlignment="1">
      <alignment horizontal="left"/>
    </xf>
    <xf numFmtId="6" fontId="15" fillId="0" borderId="3" xfId="0" applyNumberFormat="1" applyFont="1" applyBorder="1" applyAlignment="1">
      <alignment horizontal="left"/>
    </xf>
    <xf numFmtId="0" fontId="11" fillId="0" borderId="0" xfId="0" applyFont="1" applyAlignment="1">
      <alignment horizontal="left"/>
    </xf>
    <xf numFmtId="42" fontId="12" fillId="0" borderId="0" xfId="0" applyNumberFormat="1" applyFont="1" applyAlignment="1">
      <alignment horizontal="right"/>
    </xf>
    <xf numFmtId="42" fontId="17" fillId="0" borderId="9" xfId="0" applyNumberFormat="1" applyFont="1" applyBorder="1" applyAlignment="1">
      <alignment horizontal="center" wrapText="1"/>
    </xf>
    <xf numFmtId="1" fontId="11" fillId="3" borderId="22" xfId="0" applyNumberFormat="1" applyFont="1" applyFill="1" applyBorder="1" applyAlignment="1">
      <alignment vertical="center"/>
    </xf>
    <xf numFmtId="1" fontId="19" fillId="3" borderId="6" xfId="0" applyNumberFormat="1" applyFont="1" applyFill="1" applyBorder="1" applyAlignment="1">
      <alignment horizontal="center" vertical="center"/>
    </xf>
    <xf numFmtId="165" fontId="13" fillId="3" borderId="1" xfId="0" applyNumberFormat="1" applyFont="1" applyFill="1" applyBorder="1" applyAlignment="1">
      <alignment vertical="center"/>
    </xf>
    <xf numFmtId="42" fontId="17" fillId="0" borderId="26" xfId="0" applyNumberFormat="1" applyFont="1" applyBorder="1" applyAlignment="1">
      <alignment horizontal="center" wrapText="1"/>
    </xf>
    <xf numFmtId="42" fontId="11" fillId="0" borderId="5" xfId="0" applyNumberFormat="1" applyFont="1" applyBorder="1"/>
    <xf numFmtId="0" fontId="15" fillId="0" borderId="0" xfId="0" applyFont="1" applyAlignment="1">
      <alignment horizontal="right"/>
    </xf>
    <xf numFmtId="0" fontId="11" fillId="0" borderId="6" xfId="0" applyFont="1" applyBorder="1"/>
    <xf numFmtId="42" fontId="17" fillId="0" borderId="6" xfId="0" applyNumberFormat="1" applyFont="1" applyBorder="1" applyAlignment="1">
      <alignment horizontal="right"/>
    </xf>
    <xf numFmtId="42" fontId="17" fillId="0" borderId="8" xfId="0" applyNumberFormat="1" applyFont="1" applyBorder="1" applyAlignment="1">
      <alignment horizontal="right"/>
    </xf>
    <xf numFmtId="164" fontId="11" fillId="0" borderId="0" xfId="0" applyNumberFormat="1" applyFont="1" applyAlignment="1">
      <alignment horizontal="left" vertical="top"/>
    </xf>
    <xf numFmtId="49" fontId="11" fillId="0" borderId="1" xfId="0" applyNumberFormat="1" applyFont="1" applyBorder="1"/>
    <xf numFmtId="0" fontId="20" fillId="0" borderId="0" xfId="0" applyFont="1"/>
    <xf numFmtId="0" fontId="11" fillId="0" borderId="13" xfId="0" applyFont="1" applyBorder="1"/>
    <xf numFmtId="42" fontId="17" fillId="7" borderId="6" xfId="0" applyNumberFormat="1" applyFont="1" applyFill="1" applyBorder="1" applyAlignment="1">
      <alignment horizontal="center" wrapText="1"/>
    </xf>
    <xf numFmtId="42" fontId="17" fillId="7" borderId="7" xfId="0" applyNumberFormat="1" applyFont="1" applyFill="1" applyBorder="1" applyAlignment="1">
      <alignment horizontal="center" wrapText="1"/>
    </xf>
    <xf numFmtId="42" fontId="17" fillId="7" borderId="8" xfId="0" applyNumberFormat="1" applyFont="1" applyFill="1" applyBorder="1" applyAlignment="1">
      <alignment horizontal="center" wrapText="1"/>
    </xf>
    <xf numFmtId="0" fontId="17" fillId="0" borderId="6" xfId="0" applyFont="1" applyBorder="1" applyAlignment="1">
      <alignment horizontal="center" wrapText="1"/>
    </xf>
    <xf numFmtId="0" fontId="17" fillId="0" borderId="8" xfId="0" applyFont="1" applyBorder="1" applyAlignment="1">
      <alignment horizontal="center" wrapText="1"/>
    </xf>
    <xf numFmtId="0" fontId="11" fillId="0" borderId="6" xfId="0" applyFont="1" applyBorder="1" applyAlignment="1">
      <alignment horizontal="center"/>
    </xf>
    <xf numFmtId="0" fontId="11" fillId="0" borderId="8" xfId="0" applyFont="1" applyBorder="1" applyAlignment="1">
      <alignment horizontal="center"/>
    </xf>
    <xf numFmtId="1" fontId="19" fillId="3" borderId="7" xfId="0" applyNumberFormat="1" applyFont="1" applyFill="1" applyBorder="1" applyAlignment="1">
      <alignment horizontal="center" vertical="center"/>
    </xf>
    <xf numFmtId="2" fontId="9" fillId="7" borderId="4" xfId="0" applyNumberFormat="1" applyFont="1" applyFill="1" applyBorder="1" applyAlignment="1">
      <alignment horizontal="center" vertical="center" wrapText="1"/>
    </xf>
    <xf numFmtId="2" fontId="9" fillId="7" borderId="20" xfId="0" applyNumberFormat="1" applyFont="1" applyFill="1" applyBorder="1" applyAlignment="1">
      <alignment horizontal="center" vertical="center"/>
    </xf>
    <xf numFmtId="2" fontId="9" fillId="7" borderId="21" xfId="0" applyNumberFormat="1" applyFont="1" applyFill="1" applyBorder="1" applyAlignment="1">
      <alignment horizontal="center" vertical="center"/>
    </xf>
    <xf numFmtId="0" fontId="17" fillId="7" borderId="6" xfId="0" applyFont="1" applyFill="1" applyBorder="1" applyAlignment="1">
      <alignment horizontal="center" wrapText="1"/>
    </xf>
    <xf numFmtId="0" fontId="17" fillId="7" borderId="7" xfId="0" applyFont="1" applyFill="1" applyBorder="1" applyAlignment="1">
      <alignment horizontal="center" wrapText="1"/>
    </xf>
    <xf numFmtId="0" fontId="17" fillId="7" borderId="8" xfId="0" applyFont="1" applyFill="1" applyBorder="1" applyAlignment="1">
      <alignment horizontal="center" wrapText="1"/>
    </xf>
    <xf numFmtId="1" fontId="12" fillId="3" borderId="10" xfId="0" applyNumberFormat="1" applyFont="1" applyFill="1" applyBorder="1" applyAlignment="1">
      <alignment horizontal="left" vertical="center"/>
    </xf>
    <xf numFmtId="1" fontId="12" fillId="3" borderId="11" xfId="0" applyNumberFormat="1" applyFont="1" applyFill="1" applyBorder="1" applyAlignment="1">
      <alignment horizontal="left" vertical="center"/>
    </xf>
    <xf numFmtId="0" fontId="17" fillId="7" borderId="23" xfId="0" applyFont="1" applyFill="1" applyBorder="1" applyAlignment="1">
      <alignment horizontal="center" wrapText="1"/>
    </xf>
    <xf numFmtId="0" fontId="17" fillId="7" borderId="24" xfId="0" applyFont="1" applyFill="1" applyBorder="1" applyAlignment="1">
      <alignment horizontal="center" wrapText="1"/>
    </xf>
    <xf numFmtId="0" fontId="17" fillId="7" borderId="25" xfId="0" applyFont="1" applyFill="1" applyBorder="1" applyAlignment="1">
      <alignment horizontal="center" wrapText="1"/>
    </xf>
    <xf numFmtId="1" fontId="19" fillId="3" borderId="8" xfId="0" applyNumberFormat="1" applyFont="1" applyFill="1" applyBorder="1" applyAlignment="1">
      <alignment horizontal="center" vertical="center"/>
    </xf>
  </cellXfs>
  <cellStyles count="12">
    <cellStyle name="Comma" xfId="10" builtinId="3"/>
    <cellStyle name="Currency" xfId="11" builtinId="4"/>
    <cellStyle name="Followed Hyperlink" xfId="5" builtinId="9" hidden="1"/>
    <cellStyle name="Followed Hyperlink" xfId="3" builtinId="9" hidden="1"/>
    <cellStyle name="Followed Hyperlink" xfId="9" builtinId="9" hidden="1"/>
    <cellStyle name="Followed Hyperlink" xfId="7" builtinId="9" hidden="1"/>
    <cellStyle name="Hyperlink" xfId="4" builtinId="8" hidden="1"/>
    <cellStyle name="Hyperlink" xfId="2" builtinId="8" hidden="1"/>
    <cellStyle name="Hyperlink" xfId="8" builtinId="8" hidden="1"/>
    <cellStyle name="Hyperlink" xfId="6" builtinId="8" hidden="1"/>
    <cellStyle name="Normal" xfId="0" builtinId="0"/>
    <cellStyle name="Normal 2" xfId="1" xr:uid="{00000000-0005-0000-0000-000009000000}"/>
  </cellStyles>
  <dxfs count="4">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Len Dittmeier" id="{CF81816C-2696-4DD1-BA13-2C068128F340}" userId="S::ldittmeier@housingsolutionstulsa.org::b8c0d831-e988-4228-817e-32987b20689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3" dT="2026-07-30T18:36:21.27" personId="{CF81816C-2696-4DD1-BA13-2C068128F340}" id="{4955B513-9067-40BC-94EC-B7AF6A5886DB}">
    <text xml:space="preserve">May increase by $112,606, if HUD allows for combination of DV Reallocation/Bonus. Awaiting clarification. </text>
  </threadedComment>
  <threadedComment ref="G36" dT="2026-07-30T18:35:42.06" personId="{CF81816C-2696-4DD1-BA13-2C068128F340}" id="{81782538-78CF-49AA-845B-F6889DD1B519}">
    <text xml:space="preserve">Likely to increase with additional funds offered and accepted. </text>
  </threadedComment>
  <threadedComment ref="I36" dT="2026-07-30T18:42:42.45" personId="{CF81816C-2696-4DD1-BA13-2C068128F340}" id="{D4CA1A7B-43D0-4190-BBE4-0FB1A739468D}">
    <text>Increased by $500k due to unapplied for DV Bonus/Reallocation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4BD15-871B-4096-9FFC-4D68C66F8909}">
  <sheetPr>
    <tabColor rgb="FF0070C0"/>
    <pageSetUpPr fitToPage="1"/>
  </sheetPr>
  <dimension ref="A1:K58"/>
  <sheetViews>
    <sheetView tabSelected="1" topLeftCell="A23" workbookViewId="0">
      <selection activeCell="B42" sqref="B42"/>
    </sheetView>
  </sheetViews>
  <sheetFormatPr defaultColWidth="8.7109375" defaultRowHeight="13.15"/>
  <cols>
    <col min="1" max="1" width="7" style="4" customWidth="1"/>
    <col min="2" max="2" width="7.42578125" style="2" customWidth="1"/>
    <col min="3" max="3" width="55.7109375" customWidth="1"/>
    <col min="4" max="4" width="46.28515625" customWidth="1"/>
    <col min="5" max="5" width="21.85546875" customWidth="1"/>
    <col min="6" max="6" width="12.28515625" customWidth="1"/>
    <col min="7" max="7" width="10.140625" customWidth="1"/>
    <col min="8" max="8" width="17.7109375" customWidth="1"/>
    <col min="9" max="9" width="18" customWidth="1"/>
    <col min="10" max="10" width="12.7109375" bestFit="1" customWidth="1"/>
  </cols>
  <sheetData>
    <row r="1" spans="1:11" ht="60" customHeight="1">
      <c r="A1" s="115" t="s">
        <v>0</v>
      </c>
      <c r="B1" s="116"/>
      <c r="C1" s="116"/>
      <c r="D1" s="116"/>
      <c r="E1" s="116"/>
      <c r="F1" s="116"/>
      <c r="G1" s="116"/>
      <c r="H1" s="116"/>
      <c r="I1" s="117"/>
    </row>
    <row r="2" spans="1:11" ht="15" customHeight="1">
      <c r="A2" s="54"/>
      <c r="B2" s="78"/>
      <c r="C2" s="79" t="s">
        <v>1</v>
      </c>
      <c r="D2" s="80">
        <v>8923233</v>
      </c>
      <c r="E2" s="81"/>
      <c r="F2" s="81"/>
      <c r="G2" s="81"/>
      <c r="H2" s="81"/>
      <c r="I2" s="82"/>
    </row>
    <row r="3" spans="1:11" ht="14.45">
      <c r="A3" s="54"/>
      <c r="B3" s="78"/>
      <c r="C3" s="99" t="s">
        <v>2</v>
      </c>
      <c r="D3" s="80">
        <v>3092623</v>
      </c>
      <c r="E3" s="79"/>
      <c r="F3" s="79"/>
      <c r="G3" s="79"/>
      <c r="I3" s="83"/>
    </row>
    <row r="4" spans="1:11" ht="14.45">
      <c r="A4" s="54"/>
      <c r="B4" s="78"/>
      <c r="C4" s="79" t="s">
        <v>3</v>
      </c>
      <c r="D4" s="80">
        <v>1291310</v>
      </c>
      <c r="E4" s="86" t="s">
        <v>4</v>
      </c>
      <c r="F4" s="86"/>
      <c r="G4" s="86"/>
      <c r="H4" s="87">
        <v>8013564.7800000003</v>
      </c>
      <c r="I4" s="82"/>
    </row>
    <row r="5" spans="1:11" ht="14.45">
      <c r="A5" s="54"/>
      <c r="B5" s="78"/>
      <c r="C5" s="79" t="s">
        <v>5</v>
      </c>
      <c r="D5" s="80">
        <v>1055407</v>
      </c>
      <c r="E5" s="86" t="s">
        <v>6</v>
      </c>
      <c r="F5" s="86"/>
      <c r="G5" s="86"/>
      <c r="H5" s="89">
        <v>1621502</v>
      </c>
      <c r="I5" s="88"/>
    </row>
    <row r="6" spans="1:11" ht="14.45">
      <c r="A6" s="54"/>
      <c r="B6" s="78"/>
      <c r="C6" s="79"/>
      <c r="D6" s="80"/>
      <c r="E6" s="86"/>
      <c r="F6" s="86"/>
      <c r="G6" s="86"/>
      <c r="H6" s="89"/>
      <c r="I6" s="90"/>
    </row>
    <row r="7" spans="1:11" ht="14.45">
      <c r="A7" s="54"/>
      <c r="B7" s="78"/>
      <c r="C7" s="81"/>
      <c r="D7" s="91"/>
      <c r="E7" s="92" t="s">
        <v>7</v>
      </c>
      <c r="F7" s="92"/>
      <c r="G7" s="92"/>
      <c r="H7" s="80">
        <f>D2*0.6</f>
        <v>5353939.8</v>
      </c>
      <c r="I7" s="83"/>
    </row>
    <row r="8" spans="1:11" ht="14.45">
      <c r="A8" s="54"/>
      <c r="B8" s="78"/>
      <c r="C8" s="79" t="s">
        <v>8</v>
      </c>
      <c r="D8" s="80">
        <v>430437</v>
      </c>
      <c r="E8" s="92" t="s">
        <v>9</v>
      </c>
      <c r="F8" s="92"/>
      <c r="G8" s="92"/>
      <c r="H8" s="80">
        <f>D2-H7+D4+D5</f>
        <v>5916010.2000000002</v>
      </c>
      <c r="I8" s="83"/>
    </row>
    <row r="9" spans="1:11" ht="14.45">
      <c r="A9" s="54"/>
      <c r="B9" s="78"/>
      <c r="C9" s="84" t="s">
        <v>10</v>
      </c>
      <c r="D9" s="85">
        <f>D2+D4+D5+D8</f>
        <v>11700387</v>
      </c>
      <c r="E9" s="92" t="s">
        <v>11</v>
      </c>
      <c r="F9" s="92"/>
      <c r="G9" s="92"/>
      <c r="H9" s="80">
        <f>H7+H8</f>
        <v>11269950</v>
      </c>
      <c r="I9" s="83"/>
      <c r="J9" s="1"/>
    </row>
    <row r="10" spans="1:11" ht="13.9">
      <c r="A10" s="54"/>
      <c r="B10" s="78"/>
      <c r="C10" s="81"/>
      <c r="D10" s="81"/>
      <c r="E10" s="81"/>
      <c r="F10" s="81"/>
      <c r="G10" s="81"/>
      <c r="H10" s="81"/>
      <c r="I10" s="82"/>
    </row>
    <row r="11" spans="1:11" ht="13.5" customHeight="1">
      <c r="A11" s="118" t="s">
        <v>12</v>
      </c>
      <c r="B11" s="119"/>
      <c r="C11" s="119"/>
      <c r="D11" s="119"/>
      <c r="E11" s="119"/>
      <c r="F11" s="119"/>
      <c r="G11" s="119"/>
      <c r="H11" s="119"/>
      <c r="I11" s="120"/>
    </row>
    <row r="12" spans="1:11" ht="30.6" customHeight="1">
      <c r="A12" s="55" t="s">
        <v>13</v>
      </c>
      <c r="B12" s="55" t="s">
        <v>14</v>
      </c>
      <c r="C12" s="56" t="s">
        <v>15</v>
      </c>
      <c r="D12" s="56" t="s">
        <v>16</v>
      </c>
      <c r="E12" s="56" t="s">
        <v>17</v>
      </c>
      <c r="F12" s="56" t="s">
        <v>18</v>
      </c>
      <c r="G12" s="56" t="s">
        <v>19</v>
      </c>
      <c r="H12" s="57" t="s">
        <v>20</v>
      </c>
      <c r="I12" s="93" t="s">
        <v>21</v>
      </c>
    </row>
    <row r="13" spans="1:11" ht="13.9">
      <c r="A13" s="58">
        <v>1</v>
      </c>
      <c r="B13" s="59"/>
      <c r="C13" s="60" t="s">
        <v>22</v>
      </c>
      <c r="D13" s="60" t="s">
        <v>23</v>
      </c>
      <c r="E13" s="60" t="s">
        <v>24</v>
      </c>
      <c r="F13" s="60"/>
      <c r="G13" s="60" t="s">
        <v>25</v>
      </c>
      <c r="H13" s="66">
        <v>355209</v>
      </c>
      <c r="I13" s="66">
        <v>355209</v>
      </c>
    </row>
    <row r="14" spans="1:11" ht="13.9">
      <c r="A14" s="58">
        <v>2</v>
      </c>
      <c r="B14" s="59"/>
      <c r="C14" s="60" t="s">
        <v>26</v>
      </c>
      <c r="D14" s="60" t="s">
        <v>23</v>
      </c>
      <c r="E14" s="60" t="s">
        <v>27</v>
      </c>
      <c r="F14" s="60"/>
      <c r="G14" s="60" t="s">
        <v>25</v>
      </c>
      <c r="H14" s="66">
        <v>71609</v>
      </c>
      <c r="I14" s="66">
        <v>71609</v>
      </c>
    </row>
    <row r="15" spans="1:11" ht="13.9">
      <c r="A15" s="58">
        <v>3</v>
      </c>
      <c r="B15" s="61"/>
      <c r="C15" s="60" t="s">
        <v>28</v>
      </c>
      <c r="D15" s="60" t="s">
        <v>29</v>
      </c>
      <c r="E15" s="60" t="s">
        <v>30</v>
      </c>
      <c r="F15" s="60"/>
      <c r="G15" s="60" t="s">
        <v>31</v>
      </c>
      <c r="H15" s="73">
        <v>926836</v>
      </c>
      <c r="I15" s="73">
        <v>926836</v>
      </c>
      <c r="K15" s="81"/>
    </row>
    <row r="16" spans="1:11" ht="13.9">
      <c r="A16" s="58">
        <v>4</v>
      </c>
      <c r="B16" s="62">
        <v>95</v>
      </c>
      <c r="C16" s="60" t="s">
        <v>32</v>
      </c>
      <c r="D16" s="60" t="s">
        <v>29</v>
      </c>
      <c r="E16" s="60" t="s">
        <v>33</v>
      </c>
      <c r="F16" s="60"/>
      <c r="G16" s="60" t="s">
        <v>34</v>
      </c>
      <c r="H16" s="66">
        <v>293091</v>
      </c>
      <c r="I16" s="66">
        <v>293091</v>
      </c>
      <c r="K16" s="81"/>
    </row>
    <row r="17" spans="1:11" ht="13.9">
      <c r="A17" s="58">
        <v>5</v>
      </c>
      <c r="B17" s="62">
        <v>95</v>
      </c>
      <c r="C17" s="60" t="s">
        <v>35</v>
      </c>
      <c r="D17" s="60" t="s">
        <v>29</v>
      </c>
      <c r="E17" s="60" t="s">
        <v>36</v>
      </c>
      <c r="F17" s="60"/>
      <c r="G17" s="60" t="s">
        <v>37</v>
      </c>
      <c r="H17" s="66">
        <v>1127982</v>
      </c>
      <c r="I17" s="66">
        <v>1127982</v>
      </c>
      <c r="K17" s="81"/>
    </row>
    <row r="18" spans="1:11" ht="13.9">
      <c r="A18" s="58">
        <v>6</v>
      </c>
      <c r="B18" s="62">
        <v>89</v>
      </c>
      <c r="C18" s="60" t="s">
        <v>38</v>
      </c>
      <c r="D18" s="60" t="s">
        <v>29</v>
      </c>
      <c r="E18" s="60" t="s">
        <v>30</v>
      </c>
      <c r="F18" s="60"/>
      <c r="G18" s="60" t="s">
        <v>39</v>
      </c>
      <c r="H18" s="66">
        <v>161148</v>
      </c>
      <c r="I18" s="66">
        <v>161148</v>
      </c>
      <c r="K18" s="81"/>
    </row>
    <row r="19" spans="1:11" ht="13.9">
      <c r="A19" s="58">
        <v>7</v>
      </c>
      <c r="B19" s="62">
        <v>84</v>
      </c>
      <c r="C19" s="60" t="s">
        <v>40</v>
      </c>
      <c r="D19" s="60" t="s">
        <v>41</v>
      </c>
      <c r="E19" s="60" t="s">
        <v>30</v>
      </c>
      <c r="F19" s="60"/>
      <c r="G19" s="60" t="s">
        <v>42</v>
      </c>
      <c r="H19" s="66">
        <v>170410</v>
      </c>
      <c r="I19" s="66">
        <v>170410</v>
      </c>
      <c r="K19" s="81"/>
    </row>
    <row r="20" spans="1:11" ht="13.9">
      <c r="A20" s="58">
        <v>8</v>
      </c>
      <c r="B20" s="62">
        <v>82</v>
      </c>
      <c r="C20" s="60" t="s">
        <v>43</v>
      </c>
      <c r="D20" s="60" t="s">
        <v>41</v>
      </c>
      <c r="E20" s="60" t="s">
        <v>30</v>
      </c>
      <c r="F20" s="60"/>
      <c r="G20" s="60" t="s">
        <v>44</v>
      </c>
      <c r="H20" s="66">
        <v>316093</v>
      </c>
      <c r="I20" s="66">
        <v>316093</v>
      </c>
      <c r="K20" s="81"/>
    </row>
    <row r="21" spans="1:11" ht="13.5" customHeight="1">
      <c r="A21" s="58">
        <v>9</v>
      </c>
      <c r="B21" s="62">
        <v>77</v>
      </c>
      <c r="C21" s="60" t="s">
        <v>45</v>
      </c>
      <c r="D21" s="60" t="s">
        <v>41</v>
      </c>
      <c r="E21" s="60" t="s">
        <v>30</v>
      </c>
      <c r="F21" s="60"/>
      <c r="G21" s="60" t="s">
        <v>46</v>
      </c>
      <c r="H21" s="66">
        <v>1335511</v>
      </c>
      <c r="I21" s="66">
        <v>1335511</v>
      </c>
      <c r="K21" s="81"/>
    </row>
    <row r="22" spans="1:11" ht="13.9">
      <c r="A22" s="58">
        <v>10</v>
      </c>
      <c r="B22" s="62">
        <v>100</v>
      </c>
      <c r="C22" s="60" t="s">
        <v>47</v>
      </c>
      <c r="D22" s="60" t="s">
        <v>29</v>
      </c>
      <c r="E22" s="60" t="s">
        <v>48</v>
      </c>
      <c r="F22" s="60" t="s">
        <v>49</v>
      </c>
      <c r="G22" s="104" t="s">
        <v>50</v>
      </c>
      <c r="H22" s="66">
        <v>176891</v>
      </c>
      <c r="I22" s="66">
        <v>176891</v>
      </c>
      <c r="K22" s="81"/>
    </row>
    <row r="23" spans="1:11" ht="13.9">
      <c r="A23" s="58">
        <v>11</v>
      </c>
      <c r="B23" s="62">
        <v>100</v>
      </c>
      <c r="C23" s="60" t="s">
        <v>51</v>
      </c>
      <c r="D23" s="60" t="s">
        <v>52</v>
      </c>
      <c r="E23" s="60" t="s">
        <v>48</v>
      </c>
      <c r="F23" s="60" t="s">
        <v>49</v>
      </c>
      <c r="G23" s="104" t="s">
        <v>53</v>
      </c>
      <c r="H23" s="66">
        <v>150722</v>
      </c>
      <c r="I23" s="66">
        <v>150722</v>
      </c>
      <c r="J23" s="3"/>
      <c r="K23" s="81"/>
    </row>
    <row r="24" spans="1:11" ht="13.9">
      <c r="A24" s="58">
        <v>12</v>
      </c>
      <c r="B24" s="62">
        <v>100</v>
      </c>
      <c r="C24" s="60" t="s">
        <v>54</v>
      </c>
      <c r="D24" s="60" t="s">
        <v>52</v>
      </c>
      <c r="E24" s="60" t="s">
        <v>55</v>
      </c>
      <c r="F24" s="100" t="s">
        <v>56</v>
      </c>
      <c r="G24" s="100" t="s">
        <v>57</v>
      </c>
      <c r="H24" s="66">
        <v>714927</v>
      </c>
      <c r="I24" s="66">
        <v>268438</v>
      </c>
      <c r="J24" s="3"/>
      <c r="K24" s="106"/>
    </row>
    <row r="25" spans="1:11" ht="15" customHeight="1">
      <c r="A25" s="94" t="s">
        <v>58</v>
      </c>
      <c r="B25" s="77"/>
      <c r="C25" s="77"/>
      <c r="D25" s="121"/>
      <c r="E25" s="121"/>
      <c r="F25" s="121"/>
      <c r="G25" s="121"/>
      <c r="H25" s="122"/>
      <c r="I25" s="72">
        <f>SUM(I13:I24)</f>
        <v>5353940</v>
      </c>
      <c r="K25" s="105"/>
    </row>
    <row r="26" spans="1:11" ht="13.5" customHeight="1">
      <c r="A26" s="123" t="s">
        <v>59</v>
      </c>
      <c r="B26" s="124"/>
      <c r="C26" s="124"/>
      <c r="D26" s="124"/>
      <c r="E26" s="124"/>
      <c r="F26" s="124"/>
      <c r="G26" s="124"/>
      <c r="H26" s="124"/>
      <c r="I26" s="125"/>
    </row>
    <row r="27" spans="1:11" ht="30" customHeight="1">
      <c r="A27" s="63" t="s">
        <v>60</v>
      </c>
      <c r="B27" s="63" t="s">
        <v>14</v>
      </c>
      <c r="C27" s="64" t="s">
        <v>15</v>
      </c>
      <c r="D27" s="64" t="s">
        <v>16</v>
      </c>
      <c r="E27" s="64" t="s">
        <v>17</v>
      </c>
      <c r="F27" s="56" t="s">
        <v>61</v>
      </c>
      <c r="G27" s="56" t="s">
        <v>19</v>
      </c>
      <c r="H27" s="65" t="s">
        <v>20</v>
      </c>
      <c r="I27" s="93" t="s">
        <v>62</v>
      </c>
    </row>
    <row r="28" spans="1:11" ht="13.9">
      <c r="A28" s="58">
        <v>12</v>
      </c>
      <c r="B28" s="62">
        <v>100</v>
      </c>
      <c r="C28" s="60" t="s">
        <v>54</v>
      </c>
      <c r="D28" s="60" t="s">
        <v>52</v>
      </c>
      <c r="E28" s="60" t="s">
        <v>55</v>
      </c>
      <c r="F28" s="100" t="s">
        <v>56</v>
      </c>
      <c r="G28" s="100" t="s">
        <v>57</v>
      </c>
      <c r="H28" s="66">
        <v>714927</v>
      </c>
      <c r="I28" s="66">
        <v>446489</v>
      </c>
    </row>
    <row r="29" spans="1:11" ht="13.9">
      <c r="A29" s="58">
        <v>13</v>
      </c>
      <c r="B29" s="62">
        <v>95</v>
      </c>
      <c r="C29" s="60" t="s">
        <v>63</v>
      </c>
      <c r="D29" s="60" t="s">
        <v>64</v>
      </c>
      <c r="E29" s="60" t="s">
        <v>48</v>
      </c>
      <c r="F29" s="100" t="s">
        <v>49</v>
      </c>
      <c r="G29" s="100" t="s">
        <v>65</v>
      </c>
      <c r="H29" s="66">
        <v>730723</v>
      </c>
      <c r="I29" s="66">
        <v>730723</v>
      </c>
    </row>
    <row r="30" spans="1:11" ht="13.9">
      <c r="A30" s="58">
        <v>14</v>
      </c>
      <c r="B30" s="62">
        <v>95</v>
      </c>
      <c r="C30" s="60" t="s">
        <v>66</v>
      </c>
      <c r="D30" s="60" t="s">
        <v>67</v>
      </c>
      <c r="E30" s="60" t="s">
        <v>68</v>
      </c>
      <c r="F30" s="100" t="s">
        <v>56</v>
      </c>
      <c r="G30" s="100" t="s">
        <v>69</v>
      </c>
      <c r="H30" s="66">
        <v>425255</v>
      </c>
      <c r="I30" s="66">
        <v>425255</v>
      </c>
    </row>
    <row r="31" spans="1:11" ht="13.9">
      <c r="A31" s="58">
        <v>15</v>
      </c>
      <c r="B31" s="62">
        <v>86</v>
      </c>
      <c r="C31" s="60" t="s">
        <v>70</v>
      </c>
      <c r="D31" s="60" t="s">
        <v>71</v>
      </c>
      <c r="E31" s="60" t="s">
        <v>68</v>
      </c>
      <c r="F31" s="100" t="s">
        <v>56</v>
      </c>
      <c r="G31" s="100" t="s">
        <v>72</v>
      </c>
      <c r="H31" s="66">
        <v>570943</v>
      </c>
      <c r="I31" s="66">
        <v>570943</v>
      </c>
    </row>
    <row r="32" spans="1:11" ht="13.9">
      <c r="A32" s="58">
        <v>16</v>
      </c>
      <c r="B32" s="62">
        <v>99</v>
      </c>
      <c r="C32" s="60" t="s">
        <v>73</v>
      </c>
      <c r="D32" s="60" t="s">
        <v>52</v>
      </c>
      <c r="E32" s="60" t="s">
        <v>74</v>
      </c>
      <c r="F32" s="60" t="s">
        <v>56</v>
      </c>
      <c r="G32" s="60" t="s">
        <v>69</v>
      </c>
      <c r="H32" s="66">
        <v>253515</v>
      </c>
      <c r="I32" s="66">
        <v>253516</v>
      </c>
      <c r="J32" s="3"/>
    </row>
    <row r="33" spans="1:9" ht="13.9">
      <c r="A33" s="58">
        <v>17</v>
      </c>
      <c r="B33" s="62">
        <v>100</v>
      </c>
      <c r="C33" s="60" t="s">
        <v>75</v>
      </c>
      <c r="D33" s="60" t="s">
        <v>76</v>
      </c>
      <c r="E33" s="60" t="s">
        <v>48</v>
      </c>
      <c r="F33" s="60" t="s">
        <v>77</v>
      </c>
      <c r="G33" s="60" t="s">
        <v>78</v>
      </c>
      <c r="H33" s="66">
        <v>467771</v>
      </c>
      <c r="I33" s="66">
        <v>467771</v>
      </c>
    </row>
    <row r="34" spans="1:9" ht="13.9">
      <c r="A34" s="58">
        <v>18</v>
      </c>
      <c r="B34" s="62">
        <v>96</v>
      </c>
      <c r="C34" s="60" t="s">
        <v>79</v>
      </c>
      <c r="D34" s="60" t="s">
        <v>76</v>
      </c>
      <c r="E34" s="60" t="s">
        <v>48</v>
      </c>
      <c r="F34" s="60" t="s">
        <v>77</v>
      </c>
      <c r="G34" s="60" t="s">
        <v>80</v>
      </c>
      <c r="H34" s="73">
        <v>674596</v>
      </c>
      <c r="I34" s="73">
        <v>674596</v>
      </c>
    </row>
    <row r="35" spans="1:9" ht="13.9">
      <c r="A35" s="58">
        <v>19</v>
      </c>
      <c r="B35" s="62">
        <v>99</v>
      </c>
      <c r="C35" s="60" t="s">
        <v>81</v>
      </c>
      <c r="D35" s="60" t="s">
        <v>29</v>
      </c>
      <c r="E35" s="60" t="s">
        <v>82</v>
      </c>
      <c r="F35" s="60" t="s">
        <v>83</v>
      </c>
      <c r="G35" s="60" t="s">
        <v>39</v>
      </c>
      <c r="H35" s="66">
        <v>482400</v>
      </c>
      <c r="I35" s="66">
        <v>482400</v>
      </c>
    </row>
    <row r="36" spans="1:9" ht="13.9">
      <c r="A36" s="58">
        <v>20</v>
      </c>
      <c r="B36" s="62">
        <v>99</v>
      </c>
      <c r="C36" s="60" t="s">
        <v>84</v>
      </c>
      <c r="D36" s="60" t="s">
        <v>85</v>
      </c>
      <c r="E36" s="60" t="s">
        <v>82</v>
      </c>
      <c r="F36" s="60" t="s">
        <v>77</v>
      </c>
      <c r="G36" s="60" t="s">
        <v>86</v>
      </c>
      <c r="H36" s="73">
        <v>442800</v>
      </c>
      <c r="I36" s="73">
        <v>942800</v>
      </c>
    </row>
    <row r="37" spans="1:9" ht="13.9">
      <c r="A37" s="58">
        <v>21</v>
      </c>
      <c r="B37" s="62">
        <v>99</v>
      </c>
      <c r="C37" s="60" t="s">
        <v>87</v>
      </c>
      <c r="D37" s="60" t="s">
        <v>88</v>
      </c>
      <c r="E37" s="60" t="s">
        <v>89</v>
      </c>
      <c r="F37" s="60" t="s">
        <v>83</v>
      </c>
      <c r="G37" s="60" t="s">
        <v>90</v>
      </c>
      <c r="H37" s="66">
        <v>473590.1</v>
      </c>
      <c r="I37" s="66">
        <v>473590.1</v>
      </c>
    </row>
    <row r="38" spans="1:9" ht="13.9">
      <c r="A38" s="58">
        <v>22</v>
      </c>
      <c r="B38" s="62">
        <v>99</v>
      </c>
      <c r="C38" s="60" t="s">
        <v>91</v>
      </c>
      <c r="D38" s="60" t="s">
        <v>41</v>
      </c>
      <c r="E38" s="60" t="s">
        <v>92</v>
      </c>
      <c r="F38" s="60" t="s">
        <v>83</v>
      </c>
      <c r="G38" s="60" t="s">
        <v>93</v>
      </c>
      <c r="H38" s="66">
        <v>507052</v>
      </c>
      <c r="I38" s="66">
        <v>335321</v>
      </c>
    </row>
    <row r="39" spans="1:9" ht="15.75" customHeight="1">
      <c r="A39" s="95"/>
      <c r="B39" s="67"/>
      <c r="C39" s="67"/>
      <c r="D39" s="67"/>
      <c r="E39" s="114"/>
      <c r="F39" s="114"/>
      <c r="G39" s="114"/>
      <c r="H39" s="126"/>
      <c r="I39" s="96">
        <f>SUM(I28:I38)</f>
        <v>5803404.0999999996</v>
      </c>
    </row>
    <row r="40" spans="1:9" ht="13.5" customHeight="1">
      <c r="A40" s="107" t="s">
        <v>94</v>
      </c>
      <c r="B40" s="108"/>
      <c r="C40" s="108"/>
      <c r="D40" s="108"/>
      <c r="E40" s="108"/>
      <c r="F40" s="108"/>
      <c r="G40" s="108"/>
      <c r="H40" s="108"/>
      <c r="I40" s="109"/>
    </row>
    <row r="41" spans="1:9" ht="28.5" customHeight="1">
      <c r="A41" s="68"/>
      <c r="B41" s="69" t="s">
        <v>14</v>
      </c>
      <c r="C41" s="56" t="s">
        <v>15</v>
      </c>
      <c r="D41" s="56" t="s">
        <v>16</v>
      </c>
      <c r="E41" s="56" t="s">
        <v>17</v>
      </c>
      <c r="F41" s="56" t="s">
        <v>95</v>
      </c>
      <c r="G41" s="56" t="s">
        <v>19</v>
      </c>
      <c r="H41" s="57" t="s">
        <v>96</v>
      </c>
      <c r="I41" s="97" t="s">
        <v>97</v>
      </c>
    </row>
    <row r="42" spans="1:9" ht="13.9">
      <c r="A42" s="68"/>
      <c r="B42" s="62">
        <v>97</v>
      </c>
      <c r="C42" s="60" t="s">
        <v>98</v>
      </c>
      <c r="D42" s="60" t="s">
        <v>99</v>
      </c>
      <c r="E42" s="60" t="s">
        <v>89</v>
      </c>
      <c r="F42" s="60" t="s">
        <v>100</v>
      </c>
      <c r="G42" s="60" t="s">
        <v>101</v>
      </c>
      <c r="H42" s="66">
        <v>551632</v>
      </c>
      <c r="I42" s="98">
        <v>0</v>
      </c>
    </row>
    <row r="43" spans="1:9" ht="13.9">
      <c r="A43" s="68"/>
      <c r="B43" s="62">
        <v>95</v>
      </c>
      <c r="C43" s="60" t="s">
        <v>102</v>
      </c>
      <c r="D43" s="60" t="s">
        <v>103</v>
      </c>
      <c r="E43" s="60" t="s">
        <v>92</v>
      </c>
      <c r="F43" s="60" t="s">
        <v>100</v>
      </c>
      <c r="G43" s="60" t="s">
        <v>104</v>
      </c>
      <c r="H43" s="66">
        <v>154640.18</v>
      </c>
      <c r="I43" s="98">
        <v>0</v>
      </c>
    </row>
    <row r="44" spans="1:9" s="81" customFormat="1" ht="13.9">
      <c r="A44" s="68"/>
      <c r="B44" s="62">
        <v>94</v>
      </c>
      <c r="C44" s="60" t="s">
        <v>105</v>
      </c>
      <c r="D44" s="60" t="s">
        <v>23</v>
      </c>
      <c r="E44" s="60" t="s">
        <v>89</v>
      </c>
      <c r="F44" s="60" t="s">
        <v>100</v>
      </c>
      <c r="G44" s="60" t="s">
        <v>106</v>
      </c>
      <c r="H44" s="66">
        <v>219387.5</v>
      </c>
      <c r="I44" s="98">
        <v>0</v>
      </c>
    </row>
    <row r="45" spans="1:9" ht="13.9">
      <c r="A45" s="68"/>
      <c r="B45" s="62">
        <v>91</v>
      </c>
      <c r="C45" s="60" t="s">
        <v>107</v>
      </c>
      <c r="D45" s="60" t="s">
        <v>108</v>
      </c>
      <c r="E45" s="60" t="s">
        <v>89</v>
      </c>
      <c r="F45" s="60" t="s">
        <v>100</v>
      </c>
      <c r="G45" s="60" t="s">
        <v>109</v>
      </c>
      <c r="H45" s="66">
        <v>300000</v>
      </c>
      <c r="I45" s="98">
        <v>0</v>
      </c>
    </row>
    <row r="46" spans="1:9" ht="13.9">
      <c r="A46" s="68"/>
      <c r="B46" s="62">
        <v>84</v>
      </c>
      <c r="C46" s="60" t="s">
        <v>110</v>
      </c>
      <c r="D46" s="60" t="s">
        <v>111</v>
      </c>
      <c r="E46" s="60" t="s">
        <v>92</v>
      </c>
      <c r="F46" s="60" t="s">
        <v>100</v>
      </c>
      <c r="G46" s="60" t="s">
        <v>112</v>
      </c>
      <c r="H46" s="66">
        <v>161148</v>
      </c>
      <c r="I46" s="98">
        <v>0</v>
      </c>
    </row>
    <row r="47" spans="1:9" ht="13.9">
      <c r="A47" s="68"/>
      <c r="B47" s="62">
        <v>81</v>
      </c>
      <c r="C47" s="60" t="s">
        <v>113</v>
      </c>
      <c r="D47" s="60" t="s">
        <v>114</v>
      </c>
      <c r="E47" s="60" t="s">
        <v>82</v>
      </c>
      <c r="F47" s="60" t="s">
        <v>100</v>
      </c>
      <c r="G47" s="60" t="s">
        <v>115</v>
      </c>
      <c r="H47" s="66">
        <v>586877.5</v>
      </c>
      <c r="I47" s="98">
        <v>0</v>
      </c>
    </row>
    <row r="48" spans="1:9" ht="13.9">
      <c r="A48" s="70"/>
      <c r="B48" s="62">
        <v>73</v>
      </c>
      <c r="C48" s="60" t="s">
        <v>116</v>
      </c>
      <c r="D48" s="60" t="s">
        <v>71</v>
      </c>
      <c r="E48" s="60" t="s">
        <v>89</v>
      </c>
      <c r="F48" s="60" t="s">
        <v>117</v>
      </c>
      <c r="G48" s="60" t="s">
        <v>72</v>
      </c>
      <c r="H48" s="66">
        <v>541267</v>
      </c>
      <c r="I48" s="98">
        <v>0</v>
      </c>
    </row>
    <row r="49" spans="1:9" ht="13.9">
      <c r="A49" s="70"/>
      <c r="B49" s="62">
        <v>71</v>
      </c>
      <c r="C49" s="60" t="s">
        <v>118</v>
      </c>
      <c r="D49" s="60" t="s">
        <v>119</v>
      </c>
      <c r="E49" s="60" t="s">
        <v>82</v>
      </c>
      <c r="F49" s="60" t="s">
        <v>120</v>
      </c>
      <c r="G49" s="60" t="s">
        <v>121</v>
      </c>
      <c r="H49" s="66">
        <v>50000</v>
      </c>
      <c r="I49" s="98">
        <v>0</v>
      </c>
    </row>
    <row r="50" spans="1:9" ht="13.9">
      <c r="A50" s="70"/>
      <c r="B50" s="62">
        <v>67</v>
      </c>
      <c r="C50" s="60" t="s">
        <v>122</v>
      </c>
      <c r="D50" s="60" t="s">
        <v>123</v>
      </c>
      <c r="E50" s="60" t="s">
        <v>82</v>
      </c>
      <c r="F50" s="60" t="s">
        <v>120</v>
      </c>
      <c r="G50" s="60" t="s">
        <v>124</v>
      </c>
      <c r="H50" s="66">
        <v>642218.5</v>
      </c>
      <c r="I50" s="98">
        <v>0</v>
      </c>
    </row>
    <row r="51" spans="1:9" ht="13.9">
      <c r="A51" s="70"/>
      <c r="B51" s="62">
        <v>63</v>
      </c>
      <c r="C51" s="60" t="s">
        <v>125</v>
      </c>
      <c r="D51" s="60" t="s">
        <v>126</v>
      </c>
      <c r="E51" s="60" t="s">
        <v>82</v>
      </c>
      <c r="F51" s="60" t="s">
        <v>120</v>
      </c>
      <c r="G51" s="60" t="s">
        <v>127</v>
      </c>
      <c r="H51" s="66">
        <v>276000</v>
      </c>
      <c r="I51" s="98">
        <v>0</v>
      </c>
    </row>
    <row r="52" spans="1:9" ht="13.5" customHeight="1">
      <c r="A52" s="70"/>
      <c r="B52" s="62">
        <v>50</v>
      </c>
      <c r="C52" s="60" t="s">
        <v>128</v>
      </c>
      <c r="D52" s="60" t="s">
        <v>126</v>
      </c>
      <c r="E52" s="60" t="s">
        <v>92</v>
      </c>
      <c r="F52" s="60" t="s">
        <v>120</v>
      </c>
      <c r="G52" s="60" t="s">
        <v>129</v>
      </c>
      <c r="H52" s="66">
        <v>101200</v>
      </c>
      <c r="I52" s="98">
        <v>0</v>
      </c>
    </row>
    <row r="53" spans="1:9" ht="13.5" customHeight="1">
      <c r="A53" s="107" t="s">
        <v>130</v>
      </c>
      <c r="B53" s="108"/>
      <c r="C53" s="108"/>
      <c r="D53" s="108"/>
      <c r="E53" s="108"/>
      <c r="F53" s="108"/>
      <c r="G53" s="108"/>
      <c r="H53" s="108"/>
      <c r="I53" s="109"/>
    </row>
    <row r="54" spans="1:9" ht="13.9">
      <c r="A54" s="68"/>
      <c r="B54" s="69"/>
      <c r="C54" s="56" t="s">
        <v>15</v>
      </c>
      <c r="D54" s="56" t="s">
        <v>16</v>
      </c>
      <c r="E54" s="56" t="s">
        <v>17</v>
      </c>
      <c r="F54" s="110"/>
      <c r="G54" s="111"/>
      <c r="H54" s="101"/>
      <c r="I54" s="102" t="s">
        <v>97</v>
      </c>
    </row>
    <row r="55" spans="1:9" ht="13.9">
      <c r="A55" s="71"/>
      <c r="B55" s="59"/>
      <c r="C55" s="60" t="s">
        <v>131</v>
      </c>
      <c r="D55" s="60" t="s">
        <v>23</v>
      </c>
      <c r="E55" s="60" t="s">
        <v>132</v>
      </c>
      <c r="F55" s="112"/>
      <c r="G55" s="113"/>
      <c r="H55" s="75"/>
      <c r="I55" s="76">
        <f>D8</f>
        <v>430437</v>
      </c>
    </row>
    <row r="56" spans="1:9" ht="15.6">
      <c r="A56" s="95"/>
      <c r="B56" s="67"/>
      <c r="C56" s="67"/>
      <c r="D56" s="114"/>
      <c r="E56" s="114"/>
      <c r="F56" s="114"/>
      <c r="G56" s="114"/>
      <c r="H56" s="114"/>
      <c r="I56" s="74"/>
    </row>
    <row r="57" spans="1:9" ht="13.5" customHeight="1">
      <c r="A57" s="103" t="s">
        <v>133</v>
      </c>
      <c r="E57" s="5"/>
      <c r="F57" s="5"/>
      <c r="G57" s="5"/>
    </row>
    <row r="58" spans="1:9" ht="12.75" customHeight="1">
      <c r="H58" s="1"/>
    </row>
  </sheetData>
  <mergeCells count="10">
    <mergeCell ref="A53:I53"/>
    <mergeCell ref="F54:G54"/>
    <mergeCell ref="F55:G55"/>
    <mergeCell ref="D56:H56"/>
    <mergeCell ref="A1:I1"/>
    <mergeCell ref="A11:I11"/>
    <mergeCell ref="D25:H25"/>
    <mergeCell ref="A26:I26"/>
    <mergeCell ref="E39:H39"/>
    <mergeCell ref="A40:I40"/>
  </mergeCells>
  <pageMargins left="0.25" right="0.25" top="0.25" bottom="0.25" header="0.3" footer="0.3"/>
  <pageSetup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D39F5-0AA9-4830-AC76-9B7156635842}">
  <dimension ref="A1:J29"/>
  <sheetViews>
    <sheetView workbookViewId="0">
      <selection activeCell="C27" sqref="C27"/>
    </sheetView>
  </sheetViews>
  <sheetFormatPr defaultColWidth="8.7109375" defaultRowHeight="13.15"/>
  <cols>
    <col min="1" max="1" width="32" style="5" customWidth="1"/>
    <col min="2" max="2" width="14.140625" style="9" bestFit="1" customWidth="1"/>
    <col min="3" max="3" width="101" style="5" bestFit="1" customWidth="1"/>
    <col min="4" max="6" width="8.7109375" style="5"/>
    <col min="7" max="7" width="9.140625" style="5" bestFit="1" customWidth="1"/>
    <col min="8" max="8" width="26.28515625" style="5" bestFit="1" customWidth="1"/>
    <col min="9" max="9" width="13.7109375" style="5" customWidth="1"/>
    <col min="10" max="10" width="10.140625" style="5" bestFit="1" customWidth="1"/>
    <col min="11" max="16384" width="8.7109375" style="5"/>
  </cols>
  <sheetData>
    <row r="1" spans="1:10">
      <c r="A1" s="5" t="s">
        <v>134</v>
      </c>
    </row>
    <row r="2" spans="1:10" ht="13.9" thickBot="1"/>
    <row r="3" spans="1:10">
      <c r="A3" s="18" t="s">
        <v>135</v>
      </c>
      <c r="B3" s="27">
        <f>SUM(B5:B8)</f>
        <v>6991672</v>
      </c>
      <c r="C3" s="19"/>
    </row>
    <row r="4" spans="1:10">
      <c r="A4" s="20"/>
      <c r="B4" s="28"/>
      <c r="C4" s="21"/>
    </row>
    <row r="5" spans="1:10">
      <c r="A5" s="22" t="s">
        <v>136</v>
      </c>
      <c r="B5" s="29">
        <v>4087598</v>
      </c>
      <c r="C5" s="21" t="s">
        <v>137</v>
      </c>
      <c r="G5" s="13"/>
      <c r="I5" s="14"/>
    </row>
    <row r="6" spans="1:10">
      <c r="A6" s="23" t="s">
        <v>138</v>
      </c>
      <c r="B6" s="30">
        <f>6991672-B5-B7-B8</f>
        <v>1319124</v>
      </c>
      <c r="C6" s="21" t="s">
        <v>139</v>
      </c>
      <c r="G6" s="13"/>
      <c r="H6" s="5">
        <f>6991672-2397392</f>
        <v>4594280</v>
      </c>
      <c r="I6" s="14"/>
      <c r="J6" s="13"/>
    </row>
    <row r="7" spans="1:10">
      <c r="A7" s="20" t="s">
        <v>83</v>
      </c>
      <c r="B7" s="31">
        <v>839001</v>
      </c>
      <c r="C7" s="21" t="s">
        <v>140</v>
      </c>
      <c r="G7" s="13"/>
      <c r="H7" s="5">
        <f>+H6*0.9</f>
        <v>4134852</v>
      </c>
      <c r="I7" s="14"/>
      <c r="J7" s="13"/>
    </row>
    <row r="8" spans="1:10">
      <c r="A8" s="20" t="s">
        <v>141</v>
      </c>
      <c r="B8" s="31">
        <v>745949</v>
      </c>
      <c r="C8" s="21"/>
      <c r="G8" s="13"/>
      <c r="I8" s="15"/>
    </row>
    <row r="9" spans="1:10">
      <c r="A9" s="20"/>
      <c r="B9" s="31"/>
      <c r="C9" s="21"/>
      <c r="I9" s="16"/>
    </row>
    <row r="10" spans="1:10">
      <c r="A10" s="24" t="s">
        <v>142</v>
      </c>
      <c r="B10" s="32">
        <f>+B3+B11</f>
        <v>9441568</v>
      </c>
      <c r="C10" s="21" t="s">
        <v>143</v>
      </c>
      <c r="H10" s="5">
        <f>6991672*0.9</f>
        <v>6292504.7999999998</v>
      </c>
    </row>
    <row r="11" spans="1:10">
      <c r="A11" s="23" t="s">
        <v>144</v>
      </c>
      <c r="B11" s="33">
        <v>2449896</v>
      </c>
      <c r="C11" s="21" t="s">
        <v>145</v>
      </c>
      <c r="H11" s="53">
        <f>+H10-B21</f>
        <v>3602408.8</v>
      </c>
    </row>
    <row r="12" spans="1:10" ht="13.9" thickBot="1">
      <c r="A12" s="25" t="s">
        <v>146</v>
      </c>
      <c r="B12" s="34">
        <f>+B10-B11</f>
        <v>6991672</v>
      </c>
      <c r="C12" s="26" t="s">
        <v>147</v>
      </c>
    </row>
    <row r="15" spans="1:10">
      <c r="A15" s="8" t="s">
        <v>148</v>
      </c>
    </row>
    <row r="16" spans="1:10">
      <c r="A16" s="7" t="s">
        <v>149</v>
      </c>
      <c r="B16" s="11">
        <v>360000</v>
      </c>
    </row>
    <row r="17" spans="1:3">
      <c r="A17" s="7" t="s">
        <v>150</v>
      </c>
      <c r="B17" s="11">
        <v>240200</v>
      </c>
      <c r="C17" s="5" t="s">
        <v>151</v>
      </c>
    </row>
    <row r="18" spans="1:3">
      <c r="A18" s="7" t="s">
        <v>152</v>
      </c>
      <c r="B18" s="11">
        <v>513270</v>
      </c>
    </row>
    <row r="19" spans="1:3">
      <c r="A19" s="7" t="s">
        <v>153</v>
      </c>
      <c r="B19" s="11">
        <v>626626</v>
      </c>
    </row>
    <row r="20" spans="1:3">
      <c r="A20" s="10" t="s">
        <v>154</v>
      </c>
      <c r="B20" s="12">
        <v>950000</v>
      </c>
      <c r="C20" s="5" t="s">
        <v>155</v>
      </c>
    </row>
    <row r="21" spans="1:3">
      <c r="A21" s="7" t="s">
        <v>156</v>
      </c>
      <c r="B21" s="17">
        <f>SUM(B16:B20)</f>
        <v>2690096</v>
      </c>
    </row>
    <row r="22" spans="1:3">
      <c r="A22" s="7"/>
      <c r="B22" s="17"/>
    </row>
    <row r="26" spans="1:3">
      <c r="B26" s="9">
        <f>+B3-B11</f>
        <v>4541776</v>
      </c>
      <c r="C26" s="5" t="s">
        <v>135</v>
      </c>
    </row>
    <row r="27" spans="1:3">
      <c r="B27" s="9">
        <f>+B26*0.9</f>
        <v>4087598.4</v>
      </c>
      <c r="C27" s="5" t="s">
        <v>157</v>
      </c>
    </row>
    <row r="29" spans="1:3">
      <c r="B29" s="9">
        <f>+B5*0.9-B11</f>
        <v>1228942.2000000002</v>
      </c>
    </row>
  </sheetData>
  <sortState xmlns:xlrd2="http://schemas.microsoft.com/office/spreadsheetml/2017/richdata2" ref="G5:I8">
    <sortCondition ref="G5:G8"/>
  </sortState>
  <conditionalFormatting sqref="B16:B20">
    <cfRule type="expression" dxfId="3" priority="1">
      <formula>#REF!&lt;0</formula>
    </cfRule>
    <cfRule type="cellIs" dxfId="2" priority="2"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762A-8F37-482D-B18A-97727DD15239}">
  <dimension ref="A4:G28"/>
  <sheetViews>
    <sheetView workbookViewId="0">
      <selection activeCell="B14" sqref="B14"/>
    </sheetView>
  </sheetViews>
  <sheetFormatPr defaultColWidth="8.7109375" defaultRowHeight="13.15"/>
  <cols>
    <col min="1" max="1" width="38.42578125" bestFit="1" customWidth="1"/>
    <col min="2" max="2" width="48.42578125" bestFit="1" customWidth="1"/>
    <col min="3" max="3" width="16.7109375" bestFit="1" customWidth="1"/>
    <col min="5" max="5" width="13.7109375" bestFit="1" customWidth="1"/>
    <col min="6" max="6" width="13.7109375" style="50" customWidth="1"/>
    <col min="7" max="7" width="15.7109375" style="37" customWidth="1"/>
  </cols>
  <sheetData>
    <row r="4" spans="1:7">
      <c r="A4" s="40" t="s">
        <v>158</v>
      </c>
      <c r="B4" s="40" t="s">
        <v>159</v>
      </c>
      <c r="C4" s="41" t="s">
        <v>160</v>
      </c>
      <c r="D4" s="42" t="s">
        <v>161</v>
      </c>
      <c r="E4" s="43">
        <v>309900</v>
      </c>
    </row>
    <row r="5" spans="1:7">
      <c r="A5" s="40" t="s">
        <v>158</v>
      </c>
      <c r="B5" s="40" t="s">
        <v>162</v>
      </c>
      <c r="C5" s="41" t="s">
        <v>163</v>
      </c>
      <c r="D5" s="42" t="s">
        <v>161</v>
      </c>
      <c r="E5" s="43">
        <v>404838</v>
      </c>
    </row>
    <row r="6" spans="1:7">
      <c r="A6" s="40" t="s">
        <v>158</v>
      </c>
      <c r="B6" s="40" t="s">
        <v>164</v>
      </c>
      <c r="C6" s="41" t="s">
        <v>160</v>
      </c>
      <c r="D6" s="42" t="s">
        <v>161</v>
      </c>
      <c r="E6" s="43">
        <v>563539</v>
      </c>
      <c r="F6" s="51">
        <f>SUM(E4:E6)</f>
        <v>1278277</v>
      </c>
      <c r="G6" s="44" t="s">
        <v>165</v>
      </c>
    </row>
    <row r="7" spans="1:7">
      <c r="A7" s="6" t="s">
        <v>41</v>
      </c>
      <c r="B7" s="6" t="s">
        <v>166</v>
      </c>
      <c r="C7" s="35" t="s">
        <v>82</v>
      </c>
      <c r="D7" s="36"/>
      <c r="E7" s="39">
        <v>88456</v>
      </c>
    </row>
    <row r="8" spans="1:7">
      <c r="A8" s="6" t="s">
        <v>41</v>
      </c>
      <c r="B8" s="6" t="s">
        <v>40</v>
      </c>
      <c r="C8" s="35" t="s">
        <v>160</v>
      </c>
      <c r="D8" s="36"/>
      <c r="E8" s="39">
        <v>144028</v>
      </c>
    </row>
    <row r="9" spans="1:7">
      <c r="A9" s="6" t="s">
        <v>41</v>
      </c>
      <c r="B9" s="6" t="s">
        <v>43</v>
      </c>
      <c r="C9" s="35" t="s">
        <v>160</v>
      </c>
      <c r="D9" s="36"/>
      <c r="E9" s="39">
        <v>260272</v>
      </c>
    </row>
    <row r="10" spans="1:7">
      <c r="A10" s="6" t="s">
        <v>41</v>
      </c>
      <c r="B10" s="6" t="s">
        <v>45</v>
      </c>
      <c r="C10" s="35" t="s">
        <v>160</v>
      </c>
      <c r="D10" s="36"/>
      <c r="E10" s="39">
        <v>1121514</v>
      </c>
    </row>
    <row r="11" spans="1:7">
      <c r="A11" s="6" t="s">
        <v>23</v>
      </c>
      <c r="B11" s="6" t="s">
        <v>26</v>
      </c>
      <c r="C11" s="35" t="s">
        <v>89</v>
      </c>
      <c r="D11" s="36"/>
      <c r="E11" s="39">
        <v>64368</v>
      </c>
    </row>
    <row r="12" spans="1:7">
      <c r="A12" s="6" t="s">
        <v>23</v>
      </c>
      <c r="B12" s="6" t="s">
        <v>22</v>
      </c>
      <c r="C12" s="35" t="s">
        <v>24</v>
      </c>
      <c r="D12" s="36"/>
      <c r="E12" s="39">
        <v>319328</v>
      </c>
    </row>
    <row r="13" spans="1:7">
      <c r="A13" s="6" t="s">
        <v>29</v>
      </c>
      <c r="B13" s="6" t="s">
        <v>167</v>
      </c>
      <c r="C13" s="35" t="s">
        <v>160</v>
      </c>
      <c r="D13" s="36"/>
      <c r="E13" s="39">
        <v>134200</v>
      </c>
    </row>
    <row r="14" spans="1:7">
      <c r="A14" s="6" t="s">
        <v>29</v>
      </c>
      <c r="B14" s="6" t="s">
        <v>168</v>
      </c>
      <c r="C14" s="35" t="s">
        <v>160</v>
      </c>
      <c r="D14" s="36"/>
      <c r="E14" s="39">
        <v>146328</v>
      </c>
    </row>
    <row r="15" spans="1:7">
      <c r="A15" s="6" t="s">
        <v>29</v>
      </c>
      <c r="B15" s="6" t="s">
        <v>169</v>
      </c>
      <c r="C15" s="35" t="s">
        <v>160</v>
      </c>
      <c r="D15" s="36"/>
      <c r="E15" s="39">
        <v>247571</v>
      </c>
    </row>
    <row r="16" spans="1:7">
      <c r="A16" s="6" t="s">
        <v>64</v>
      </c>
      <c r="B16" s="6" t="s">
        <v>170</v>
      </c>
      <c r="C16" s="35" t="s">
        <v>160</v>
      </c>
      <c r="D16" s="36"/>
      <c r="E16" s="39">
        <v>611426</v>
      </c>
    </row>
    <row r="17" spans="1:7">
      <c r="A17" s="6" t="s">
        <v>171</v>
      </c>
      <c r="B17" s="6" t="s">
        <v>172</v>
      </c>
      <c r="C17" s="35" t="s">
        <v>160</v>
      </c>
      <c r="D17" s="36"/>
      <c r="E17" s="39">
        <v>126008</v>
      </c>
      <c r="F17" s="50">
        <f>SUM(E7:E17)</f>
        <v>3263499</v>
      </c>
      <c r="G17" s="37" t="s">
        <v>173</v>
      </c>
    </row>
    <row r="19" spans="1:7">
      <c r="E19" s="46">
        <f>+F17+F6</f>
        <v>4541776</v>
      </c>
      <c r="F19" s="52" t="s">
        <v>174</v>
      </c>
    </row>
    <row r="20" spans="1:7">
      <c r="A20" s="45" t="s">
        <v>175</v>
      </c>
    </row>
    <row r="21" spans="1:7">
      <c r="A21" s="6" t="s">
        <v>23</v>
      </c>
      <c r="B21" s="6" t="s">
        <v>26</v>
      </c>
      <c r="C21" s="35" t="s">
        <v>89</v>
      </c>
      <c r="D21" s="36"/>
      <c r="E21" s="39">
        <v>64368</v>
      </c>
    </row>
    <row r="22" spans="1:7">
      <c r="A22" s="6" t="s">
        <v>23</v>
      </c>
      <c r="B22" s="6" t="s">
        <v>22</v>
      </c>
      <c r="C22" s="35" t="s">
        <v>24</v>
      </c>
      <c r="D22" s="36"/>
      <c r="E22" s="39">
        <v>319328</v>
      </c>
    </row>
    <row r="24" spans="1:7">
      <c r="E24" s="48">
        <f>+E19-E21-E22</f>
        <v>4158080</v>
      </c>
      <c r="F24" s="50" t="s">
        <v>176</v>
      </c>
    </row>
    <row r="25" spans="1:7">
      <c r="E25" s="47"/>
    </row>
    <row r="26" spans="1:7">
      <c r="E26" s="49">
        <f>+'ARD_Tier Calculations'!B5</f>
        <v>4087598</v>
      </c>
      <c r="F26" s="50" t="s">
        <v>136</v>
      </c>
    </row>
    <row r="27" spans="1:7">
      <c r="E27" s="38">
        <f>+E24-E26</f>
        <v>70482</v>
      </c>
      <c r="F27" s="50" t="s">
        <v>138</v>
      </c>
    </row>
    <row r="28" spans="1:7">
      <c r="E28" s="38"/>
    </row>
  </sheetData>
  <conditionalFormatting sqref="E4:E6">
    <cfRule type="expression" dxfId="1" priority="1">
      <formula>#REF!&lt;0</formula>
    </cfRule>
    <cfRule type="cellIs" dxfId="0" priority="2" operator="lessThan">
      <formula>0</formula>
    </cfRule>
  </conditionalFormatting>
  <dataValidations count="2">
    <dataValidation type="list" allowBlank="1" showInputMessage="1" showErrorMessage="1" sqref="C4:C17 C21:C22" xr:uid="{68791755-27B0-43D0-914B-441D3CAA34C5}">
      <formula1>"PH, TH, Joint TH &amp; PH-RRH, HMIS, SSO, TRA, PRA, SRA, S+C/SRO"</formula1>
    </dataValidation>
    <dataValidation type="list" allowBlank="1" showInputMessage="1" showErrorMessage="1" sqref="D4:D6" xr:uid="{CDEA8AB3-AC85-4667-9D99-D74A28065CD0}">
      <formula1>"DV, YHDP"</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3FF98133DC084A95C5EEE10CC42585" ma:contentTypeVersion="18" ma:contentTypeDescription="Create a new document." ma:contentTypeScope="" ma:versionID="b293ed3438a46cb60bc4179bc9498d6f">
  <xsd:schema xmlns:xsd="http://www.w3.org/2001/XMLSchema" xmlns:xs="http://www.w3.org/2001/XMLSchema" xmlns:p="http://schemas.microsoft.com/office/2006/metadata/properties" xmlns:ns2="6af24cfb-9442-4420-bdd1-a53cffd597c8" xmlns:ns3="2f00c6cc-ce6e-4b1d-8fc6-c4b6d5976069" targetNamespace="http://schemas.microsoft.com/office/2006/metadata/properties" ma:root="true" ma:fieldsID="41e0f843cc2dec996fa1da4fc86b3277" ns2:_="" ns3:_="">
    <xsd:import namespace="6af24cfb-9442-4420-bdd1-a53cffd597c8"/>
    <xsd:import namespace="2f00c6cc-ce6e-4b1d-8fc6-c4b6d59760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DonationSheet" minOccurs="0"/>
                <xsd:element ref="ns2:Added" minOccurs="0"/>
                <xsd:element ref="ns2:Amount" minOccurs="0"/>
                <xsd:element ref="ns2:Satu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f24cfb-9442-4420-bdd1-a53cffd597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e594e2a-d478-41f5-b147-0e846c55d6d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DonationSheet" ma:index="19" nillable="true" ma:displayName="Donation Sheet" ma:format="Dropdown" ma:internalName="DonationSheet">
      <xsd:simpleType>
        <xsd:restriction base="dms:Choice">
          <xsd:enumeration value="Yes"/>
          <xsd:enumeration value="No"/>
          <xsd:enumeration value="Unsure"/>
        </xsd:restriction>
      </xsd:simpleType>
    </xsd:element>
    <xsd:element name="Added" ma:index="20" nillable="true" ma:displayName="Added" ma:default="0" ma:format="Dropdown" ma:internalName="Added">
      <xsd:simpleType>
        <xsd:restriction base="dms:Boolean"/>
      </xsd:simpleType>
    </xsd:element>
    <xsd:element name="Amount" ma:index="21" nillable="true" ma:displayName="Amount" ma:format="Dropdown" ma:internalName="Amount" ma:percentage="FALSE">
      <xsd:simpleType>
        <xsd:restriction base="dms:Number"/>
      </xsd:simpleType>
    </xsd:element>
    <xsd:element name="Satus" ma:index="22" nillable="true" ma:displayName="Status" ma:format="Dropdown" ma:internalName="Satus">
      <xsd:simpleType>
        <xsd:union memberTypes="dms:Text">
          <xsd:simpleType>
            <xsd:restriction base="dms:Choice">
              <xsd:enumeration value="Pending Confirmation"/>
              <xsd:enumeration value="Ready for Scoring"/>
              <xsd:enumeration value="Scored - Move Forward"/>
              <xsd:enumeration value="Scored - Not Qualified"/>
              <xsd:enumeration value="Scored - Safe for Future"/>
              <xsd:enumeration value="Selected for City Approval"/>
              <xsd:enumeration value="Approved by City"/>
              <xsd:enumeration value="Rejected by City"/>
            </xsd:restriction>
          </xsd:simpleType>
        </xsd:union>
      </xsd:simpleType>
    </xsd:element>
    <xsd:element name="Notes" ma:index="23"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00c6cc-ce6e-4b1d-8fc6-c4b6d597606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f32c1fa-57fa-4975-94aa-afe286aa0ba8}" ma:internalName="TaxCatchAll" ma:showField="CatchAllData" ma:web="2f00c6cc-ce6e-4b1d-8fc6-c4b6d59760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f00c6cc-ce6e-4b1d-8fc6-c4b6d5976069" xsi:nil="true"/>
    <lcf76f155ced4ddcb4097134ff3c332f xmlns="6af24cfb-9442-4420-bdd1-a53cffd597c8">
      <Terms xmlns="http://schemas.microsoft.com/office/infopath/2007/PartnerControls"/>
    </lcf76f155ced4ddcb4097134ff3c332f>
    <DonationSheet xmlns="6af24cfb-9442-4420-bdd1-a53cffd597c8" xsi:nil="true"/>
    <Satus xmlns="6af24cfb-9442-4420-bdd1-a53cffd597c8" xsi:nil="true"/>
    <Added xmlns="6af24cfb-9442-4420-bdd1-a53cffd597c8">false</Added>
    <Notes xmlns="6af24cfb-9442-4420-bdd1-a53cffd597c8" xsi:nil="true"/>
    <Amount xmlns="6af24cfb-9442-4420-bdd1-a53cffd597c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C425BB-AFCE-4EEA-A69D-E26C22B3B10D}"/>
</file>

<file path=customXml/itemProps2.xml><?xml version="1.0" encoding="utf-8"?>
<ds:datastoreItem xmlns:ds="http://schemas.openxmlformats.org/officeDocument/2006/customXml" ds:itemID="{42D55603-3830-44FF-9F3A-D551458BB992}"/>
</file>

<file path=customXml/itemProps3.xml><?xml version="1.0" encoding="utf-8"?>
<ds:datastoreItem xmlns:ds="http://schemas.openxmlformats.org/officeDocument/2006/customXml" ds:itemID="{DF80A885-F31A-46AA-864A-06A02DBB06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Barroga, Hilary</dc:creator>
  <cp:keywords/>
  <dc:description/>
  <cp:lastModifiedBy>Len Dittmeier</cp:lastModifiedBy>
  <cp:revision/>
  <dcterms:created xsi:type="dcterms:W3CDTF">2015-10-29T02:19:12Z</dcterms:created>
  <dcterms:modified xsi:type="dcterms:W3CDTF">2026-08-04T13:54:37Z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0x0101007D3FF98133DC084A95C5EEE10CC42585</vt:lpwstr>
  </property>
  <property fmtid="{D5CDD505-2E9C-101B-9397-08002B2CF9AE}" pid="3" name="MediaServiceImageTags">
    <vt:lpwstr/>
  </property>
  <property fmtid="{D5CDD505-2E9C-101B-9397-08002B2CF9AE}" pid="4" name="Interviewed">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OfferedPosition">
    <vt:bool>false</vt:bool>
  </property>
  <property fmtid="{D5CDD505-2E9C-101B-9397-08002B2CF9AE}" pid="10" name="TriggerFlowInfo">
    <vt:lpwstr/>
  </property>
  <property fmtid="{D5CDD505-2E9C-101B-9397-08002B2CF9AE}" pid="11" name="xd_Signature">
    <vt:bool>false</vt:bool>
  </property>
</Properties>
</file>