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mc:AlternateContent xmlns:mc="http://schemas.openxmlformats.org/markup-compatibility/2006">
    <mc:Choice Requires="x15">
      <x15ac:absPath xmlns:x15ac="http://schemas.microsoft.com/office/spreadsheetml/2010/11/ac" url="https://housingsolutionstulsaorg.sharepoint.com/sites/FinanceGrants/Shared Documents/Grants/HUD_CoC NOFO/FY2026/FY26 Priority Listing/"/>
    </mc:Choice>
  </mc:AlternateContent>
  <xr:revisionPtr revIDLastSave="429" documentId="8_{AA8890B9-C35F-4432-BF56-ADC3C72E443A}" xr6:coauthVersionLast="47" xr6:coauthVersionMax="47" xr10:uidLastSave="{900F201F-167F-4869-938F-9DE691F77263}"/>
  <bookViews>
    <workbookView xWindow="-108" yWindow="-108" windowWidth="23256" windowHeight="12456" xr2:uid="{00000000-000D-0000-FFFF-FFFF00000000}"/>
  </bookViews>
  <sheets>
    <sheet name="Final" sheetId="6" r:id="rId1"/>
    <sheet name="ARD_Tier Calculations" sheetId="2" state="hidden" r:id="rId2"/>
    <sheet name="GIW Amounts" sheetId="3" state="hidden" r:id="rId3"/>
  </sheets>
  <calcPr calcId="191028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54" i="6" l="1"/>
  <c r="I38" i="6"/>
  <c r="I25" i="6"/>
  <c r="D9" i="6"/>
  <c r="H7" i="6"/>
  <c r="H8" i="6" l="1"/>
  <c r="H9" i="6" s="1"/>
  <c r="H10" i="2"/>
  <c r="H7" i="2"/>
  <c r="H6" i="2"/>
  <c r="B29" i="2" l="1"/>
  <c r="B26" i="2"/>
  <c r="B27" i="2" s="1"/>
  <c r="B10" i="2" l="1"/>
  <c r="B3" i="2"/>
  <c r="B6" i="2"/>
  <c r="F17" i="3" l="1"/>
  <c r="F6" i="3"/>
  <c r="E19" i="3" l="1"/>
  <c r="E24" i="3" s="1"/>
  <c r="B21" i="2"/>
  <c r="H11" i="2" s="1"/>
  <c r="B12" i="2" l="1"/>
  <c r="E26" i="3" l="1"/>
  <c r="E27" i="3" s="1"/>
</calcChain>
</file>

<file path=xl/sharedStrings.xml><?xml version="1.0" encoding="utf-8"?>
<sst xmlns="http://schemas.openxmlformats.org/spreadsheetml/2006/main" count="302" uniqueCount="183">
  <si>
    <r>
      <t xml:space="preserve">Tulsa City &amp; County Continuum of Care
</t>
    </r>
    <r>
      <rPr>
        <b/>
        <sz val="14"/>
        <color rgb="FF000000"/>
        <rFont val="Aptos Display"/>
      </rPr>
      <t xml:space="preserve">2026 Continuum of Care Final Priority Listing
</t>
    </r>
    <r>
      <rPr>
        <sz val="14"/>
        <color rgb="FF000000"/>
        <rFont val="Aptos Display"/>
      </rPr>
      <t>Approved by Leadership Council: August 4, 2026</t>
    </r>
  </si>
  <si>
    <t>Annual Renewal Demand</t>
  </si>
  <si>
    <t>YHDP Renewal/Reallocation</t>
  </si>
  <si>
    <t>Total YHDP Reallocation</t>
  </si>
  <si>
    <t>CoC Bonus Funding Available*</t>
  </si>
  <si>
    <t xml:space="preserve">Total CoC Reallocation Request </t>
  </si>
  <si>
    <t>DV Bonus Funding Available*</t>
  </si>
  <si>
    <t xml:space="preserve">Total DV Reallocation Request </t>
  </si>
  <si>
    <t>Tier 1 Available*</t>
  </si>
  <si>
    <t>CoC Planning (Not Ranked)</t>
  </si>
  <si>
    <t>Tier 2 Available*</t>
  </si>
  <si>
    <t>Total Funding Available (includes planning)*</t>
  </si>
  <si>
    <t>Tier 1 + Tier 2 Available*</t>
  </si>
  <si>
    <t>Tier 1 Recommended List</t>
  </si>
  <si>
    <t>Rank</t>
  </si>
  <si>
    <t>Score (%)</t>
  </si>
  <si>
    <t xml:space="preserve"> Project</t>
  </si>
  <si>
    <t>Applicant</t>
  </si>
  <si>
    <t xml:space="preserve"> Type</t>
  </si>
  <si>
    <t xml:space="preserve">Funding </t>
  </si>
  <si>
    <t>Persons/
HH Served</t>
  </si>
  <si>
    <t>Requested Grant 
Amount</t>
  </si>
  <si>
    <t>Recommended Grant Amount in Tier 1</t>
  </si>
  <si>
    <t>Homeless Management Information System</t>
  </si>
  <si>
    <t>The Center for Housing Solutions, Inc.</t>
  </si>
  <si>
    <t>HMIS</t>
  </si>
  <si>
    <t>-</t>
  </si>
  <si>
    <t>CoC Coordinated Entry System</t>
  </si>
  <si>
    <t>SSO-Coordinated Entry</t>
  </si>
  <si>
    <t>TDC PSH Expansion</t>
  </si>
  <si>
    <t>Tulsa Day Center</t>
  </si>
  <si>
    <t>PSH</t>
  </si>
  <si>
    <t>75/75</t>
  </si>
  <si>
    <t xml:space="preserve">TDC RRH Traditional </t>
  </si>
  <si>
    <t>RRH</t>
  </si>
  <si>
    <t>18/13</t>
  </si>
  <si>
    <t>TDC RRH YouthFirst</t>
  </si>
  <si>
    <t>RRH (YHDP)</t>
  </si>
  <si>
    <t>60/50</t>
  </si>
  <si>
    <t>TDC PSH Hudson Villas</t>
  </si>
  <si>
    <t>18/18</t>
  </si>
  <si>
    <t>LTS Apartments VI</t>
  </si>
  <si>
    <t>Mental Health Association in Tulsa, Inc.</t>
  </si>
  <si>
    <t>26/26</t>
  </si>
  <si>
    <t>12th Street PSH</t>
  </si>
  <si>
    <t>25/25</t>
  </si>
  <si>
    <t>LTS Apartments Tulsa EXP</t>
  </si>
  <si>
    <t>193/182</t>
  </si>
  <si>
    <t>TDC TH Scattered Sites</t>
  </si>
  <si>
    <t>TH (Transition)</t>
  </si>
  <si>
    <t>Reallocation</t>
  </si>
  <si>
    <t>9/9</t>
  </si>
  <si>
    <t>TH for Youth</t>
  </si>
  <si>
    <t>Youth Services of Tulsa, Inc</t>
  </si>
  <si>
    <t>12/8</t>
  </si>
  <si>
    <t>YST TH YHDP</t>
  </si>
  <si>
    <t>TH (YHDP Replacement)</t>
  </si>
  <si>
    <t>YHDP Reallocation</t>
  </si>
  <si>
    <t>50/30</t>
  </si>
  <si>
    <t>^ Project in line 12 straddles Tier 1 &amp; Tier 2</t>
  </si>
  <si>
    <t>Tier 2 Recommended List</t>
  </si>
  <si>
    <t xml:space="preserve">Rank </t>
  </si>
  <si>
    <t>Restriction</t>
  </si>
  <si>
    <t>Recommended Grant Amount in Tier 2</t>
  </si>
  <si>
    <t>VOAOK Transitional Housing</t>
  </si>
  <si>
    <t>Volunteers of America of Oklahoma, Inc.</t>
  </si>
  <si>
    <t>31/31</t>
  </si>
  <si>
    <t>THE Consortium Housing Navigation Network</t>
  </si>
  <si>
    <t>Tulsa Community Foundation / Tulsa Higher Ed Consortium</t>
  </si>
  <si>
    <t>SSO (YHDP Replacement)</t>
  </si>
  <si>
    <t>200/200</t>
  </si>
  <si>
    <t>Safe &amp; Stable Youth</t>
  </si>
  <si>
    <t>Tulsa Dream Center</t>
  </si>
  <si>
    <t>100/60</t>
  </si>
  <si>
    <t>SSO for Youth</t>
  </si>
  <si>
    <t>SSO (YHDP Reallocation)</t>
  </si>
  <si>
    <t>DVIS HUD Transitional Housing 1</t>
  </si>
  <si>
    <t>Domestic Violence Intervention Services</t>
  </si>
  <si>
    <t>DV Reallocation</t>
  </si>
  <si>
    <t>77/41</t>
  </si>
  <si>
    <t>TDC TH Bridge</t>
  </si>
  <si>
    <t>TH</t>
  </si>
  <si>
    <t>CoC Bonus</t>
  </si>
  <si>
    <t>Transitional Living Program at The Ridge</t>
  </si>
  <si>
    <t>The Spring</t>
  </si>
  <si>
    <t>DV Bonus/Reallocation</t>
  </si>
  <si>
    <t>48/12</t>
  </si>
  <si>
    <t>LASO Housing Defense Project</t>
  </si>
  <si>
    <t>Legal Aid Services of Oklahoma</t>
  </si>
  <si>
    <t>SSO</t>
  </si>
  <si>
    <t>700/400</t>
  </si>
  <si>
    <t>SSO Street Outreach</t>
  </si>
  <si>
    <t>SSO-Street Outreach</t>
  </si>
  <si>
    <t>355/355</t>
  </si>
  <si>
    <t>Rejected Projects</t>
  </si>
  <si>
    <t>Reason</t>
  </si>
  <si>
    <t>Requested Grant Amount</t>
  </si>
  <si>
    <t>Recommended Grant Amount</t>
  </si>
  <si>
    <t>City Care Supportive Services Only</t>
  </si>
  <si>
    <t>City Care, Inc.</t>
  </si>
  <si>
    <t>Strategy</t>
  </si>
  <si>
    <t>150/150</t>
  </si>
  <si>
    <t>Pathways to Work</t>
  </si>
  <si>
    <t>CREOKS Mental Health Services, Inc.</t>
  </si>
  <si>
    <t>200/60</t>
  </si>
  <si>
    <t>The Landlord Engagement Program</t>
  </si>
  <si>
    <t>400/200</t>
  </si>
  <si>
    <t>YWCA Tulsa Bridge to Housing</t>
  </si>
  <si>
    <t>YWCA Tulsa</t>
  </si>
  <si>
    <t>150/85</t>
  </si>
  <si>
    <t>GRAND Street Outreach</t>
  </si>
  <si>
    <t>GRAND Lake Mental Health Center, Inc.</t>
  </si>
  <si>
    <t>400/0</t>
  </si>
  <si>
    <t>Refuge Transitional Housing Program</t>
  </si>
  <si>
    <t>John 3:16 Mission</t>
  </si>
  <si>
    <t>37/37</t>
  </si>
  <si>
    <t>Safe &amp; Stable</t>
  </si>
  <si>
    <t>Project Threshold</t>
  </si>
  <si>
    <t xml:space="preserve">Parker’s Hope Recovery Housing and Mental Wellness Support Program </t>
  </si>
  <si>
    <t>Parkers Hope for Mental Wellness</t>
  </si>
  <si>
    <t>Org Threshold</t>
  </si>
  <si>
    <t>20/20</t>
  </si>
  <si>
    <t>A New Life Living</t>
  </si>
  <si>
    <t>Ranch 41 RCO, Inc</t>
  </si>
  <si>
    <t>48/2</t>
  </si>
  <si>
    <t>Healing Houses of Recovery</t>
  </si>
  <si>
    <t>New Life Church</t>
  </si>
  <si>
    <t>30/30</t>
  </si>
  <si>
    <t>Heart 4 the Homeless</t>
  </si>
  <si>
    <t>3900/3900</t>
  </si>
  <si>
    <t>Not Ranked Per NOFO Guidelines</t>
  </si>
  <si>
    <t>2026 Planning Grant</t>
  </si>
  <si>
    <t>CoC Planning</t>
  </si>
  <si>
    <t>Reallocated Projects (Not Replaced or Transitioned)</t>
  </si>
  <si>
    <t>% Reallocated</t>
  </si>
  <si>
    <t>Amount Reallocated</t>
  </si>
  <si>
    <t>BQT Drop-In Center</t>
  </si>
  <si>
    <t>Black Queer Tulsa</t>
  </si>
  <si>
    <t>SSO - YHDP</t>
  </si>
  <si>
    <t>Elective, by Recipient</t>
  </si>
  <si>
    <t>.</t>
  </si>
  <si>
    <t>ARD</t>
  </si>
  <si>
    <t>TIER 1</t>
  </si>
  <si>
    <t>90% ARD - YHDP ARA</t>
  </si>
  <si>
    <t>TIER 2</t>
  </si>
  <si>
    <t>ARD - Tier 1 - CoC Bonus - DV Bonus</t>
  </si>
  <si>
    <t>ARD - YHDP - Tier 1 + CoC Bonus +DV Bonus (HUD has updated guidance about including DV Bonus as part of Tier 2)</t>
  </si>
  <si>
    <t>DV Bonus</t>
  </si>
  <si>
    <t>Total Available Funding</t>
  </si>
  <si>
    <t>Includes YHDP</t>
  </si>
  <si>
    <t>YHDP Renewals</t>
  </si>
  <si>
    <t>Noncompetitive Amount</t>
  </si>
  <si>
    <t>Total Available Competitive Funding</t>
  </si>
  <si>
    <t>Total available for CoC New &amp; Renewal Projects.</t>
  </si>
  <si>
    <t>YHDP FUNDED PROJECTS</t>
  </si>
  <si>
    <t>TULSA COMMUNITY FOUNDATION</t>
  </si>
  <si>
    <t>BLACK QUEER TULSA</t>
  </si>
  <si>
    <t xml:space="preserve">A project extension was requested from HUD but not finalized by the time the ARD was released. </t>
  </si>
  <si>
    <t>TULSA DREAM CENTER, INC.</t>
  </si>
  <si>
    <t>YOUTH SERVICES OF TULSA, INC.</t>
  </si>
  <si>
    <t>TULSA DAY CENTER FOR THE HOMELESS, INC.</t>
  </si>
  <si>
    <t>HUD Grant Agreement budget totals $950k. GIW update was requested but not finalized by the time the ARD was released.</t>
  </si>
  <si>
    <t>TOTAL YHDP AWARDS</t>
  </si>
  <si>
    <t>90% ARD Tier 1</t>
  </si>
  <si>
    <t>Domestic Violence Intervention Services, Inc.</t>
  </si>
  <si>
    <t>DVIS RRH for Survivors of Domestic and Sexual Violence</t>
  </si>
  <si>
    <t>PH</t>
  </si>
  <si>
    <t>DV</t>
  </si>
  <si>
    <t>FY23 DVIS TH-RRH DV Bonus</t>
  </si>
  <si>
    <t>Joint TH &amp; PH-RRH</t>
  </si>
  <si>
    <t>RRH Collaboration Program for Survivors of DV FY23</t>
  </si>
  <si>
    <t>DV Renewal Amount</t>
  </si>
  <si>
    <t>Walker Hall TLC</t>
  </si>
  <si>
    <t>Hudson Villas (PSH) 2023</t>
  </si>
  <si>
    <t>PSH (Scattered Sites) 2023</t>
  </si>
  <si>
    <t>Rapid Rehousing 2023</t>
  </si>
  <si>
    <t>5600PSH</t>
  </si>
  <si>
    <t>Youth Services of Tulsa, Inc.</t>
  </si>
  <si>
    <t>RRH for Youth</t>
  </si>
  <si>
    <t>Non-DV Renewal Amount</t>
  </si>
  <si>
    <t>Total Renewals</t>
  </si>
  <si>
    <t>Auto Ranked</t>
  </si>
  <si>
    <t>Available after auto ranked projects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</si>
</sst>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  <numFmt numFmtId="165" formatCode="&quot;$&quot;#,##0"/>
    <numFmt numFmtId="166" formatCode="_(* #,##0_);_(* \(#,##0\);_(* &quot;-&quot;??_);_(@_)"/>
    <numFmt numFmtId="167" formatCode="_(&quot;$&quot;* #,##0_);_(&quot;$&quot;* \(#,##0\);_(&quot;$&quot;* &quot;-&quot;??_);_(@_)"/>
  </numFmts>
  <fonts count="22">
    <font>
      <sz val="10"/>
      <name val="Arial"/>
    </font>
    <font>
      <sz val="12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4"/>
      <color rgb="FF000000"/>
      <name val="Aptos Display"/>
    </font>
    <font>
      <b/>
      <sz val="14"/>
      <color rgb="FF000000"/>
      <name val="Aptos Display"/>
    </font>
    <font>
      <sz val="10"/>
      <name val="Aptos Display"/>
    </font>
    <font>
      <sz val="11"/>
      <name val="Aptos Display"/>
    </font>
    <font>
      <b/>
      <sz val="11"/>
      <name val="Aptos Display"/>
    </font>
    <font>
      <i/>
      <sz val="10"/>
      <name val="Aptos Display"/>
    </font>
    <font>
      <i/>
      <sz val="11"/>
      <name val="Aptos Display"/>
    </font>
    <font>
      <i/>
      <sz val="11"/>
      <color theme="1"/>
      <name val="Aptos Display"/>
    </font>
    <font>
      <b/>
      <sz val="10"/>
      <name val="Aptos Display"/>
    </font>
    <font>
      <sz val="10"/>
      <color rgb="FF000000"/>
      <name val="Aptos Display"/>
    </font>
    <font>
      <sz val="12"/>
      <name val="Aptos Display"/>
    </font>
    <font>
      <b/>
      <sz val="10"/>
      <name val="Arial"/>
    </font>
    <font>
      <i/>
      <sz val="11"/>
      <name val="Aptos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2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140">
    <xf numFmtId="0" fontId="0" fillId="0" borderId="0" xfId="0"/>
    <xf numFmtId="6" fontId="0" fillId="0" borderId="0" xfId="0" applyNumberFormat="1"/>
    <xf numFmtId="164" fontId="0" fillId="0" borderId="0" xfId="0" applyNumberFormat="1" applyAlignment="1">
      <alignment horizontal="center"/>
    </xf>
    <xf numFmtId="42" fontId="0" fillId="0" borderId="0" xfId="0" applyNumberFormat="1"/>
    <xf numFmtId="164" fontId="0" fillId="0" borderId="0" xfId="0" applyNumberFormat="1"/>
    <xf numFmtId="0" fontId="4" fillId="0" borderId="0" xfId="0" applyFont="1"/>
    <xf numFmtId="0" fontId="0" fillId="0" borderId="1" xfId="0" applyBorder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6" fillId="0" borderId="0" xfId="0" applyFont="1"/>
    <xf numFmtId="166" fontId="4" fillId="0" borderId="0" xfId="10" applyNumberFormat="1" applyFont="1"/>
    <xf numFmtId="0" fontId="4" fillId="0" borderId="13" xfId="0" applyFont="1" applyBorder="1" applyAlignment="1" applyProtection="1">
      <alignment horizontal="left" vertical="center"/>
      <protection locked="0"/>
    </xf>
    <xf numFmtId="166" fontId="5" fillId="0" borderId="0" xfId="10" applyNumberFormat="1" applyFont="1" applyFill="1" applyBorder="1" applyAlignment="1">
      <alignment horizontal="center" vertical="center"/>
    </xf>
    <xf numFmtId="166" fontId="5" fillId="0" borderId="13" xfId="10" applyNumberFormat="1" applyFont="1" applyFill="1" applyBorder="1" applyAlignment="1">
      <alignment horizontal="center" vertical="center"/>
    </xf>
    <xf numFmtId="14" fontId="4" fillId="0" borderId="0" xfId="0" applyNumberFormat="1" applyFont="1"/>
    <xf numFmtId="167" fontId="4" fillId="0" borderId="0" xfId="11" applyNumberFormat="1" applyFont="1" applyBorder="1"/>
    <xf numFmtId="167" fontId="4" fillId="0" borderId="0" xfId="0" applyNumberFormat="1" applyFont="1"/>
    <xf numFmtId="167" fontId="6" fillId="0" borderId="0" xfId="0" applyNumberFormat="1" applyFont="1"/>
    <xf numFmtId="166" fontId="4" fillId="0" borderId="0" xfId="10" applyNumberFormat="1" applyFont="1" applyFill="1"/>
    <xf numFmtId="0" fontId="6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4" fillId="4" borderId="16" xfId="0" applyFont="1" applyFill="1" applyBorder="1"/>
    <xf numFmtId="0" fontId="4" fillId="5" borderId="16" xfId="0" applyFont="1" applyFill="1" applyBorder="1"/>
    <xf numFmtId="0" fontId="6" fillId="0" borderId="16" xfId="0" applyFont="1" applyBorder="1"/>
    <xf numFmtId="0" fontId="4" fillId="0" borderId="18" xfId="0" applyFont="1" applyBorder="1"/>
    <xf numFmtId="0" fontId="4" fillId="0" borderId="19" xfId="0" applyFont="1" applyBorder="1"/>
    <xf numFmtId="166" fontId="6" fillId="0" borderId="15" xfId="10" applyNumberFormat="1" applyFont="1" applyBorder="1"/>
    <xf numFmtId="166" fontId="4" fillId="0" borderId="17" xfId="10" applyNumberFormat="1" applyFont="1" applyBorder="1"/>
    <xf numFmtId="166" fontId="4" fillId="4" borderId="17" xfId="10" applyNumberFormat="1" applyFont="1" applyFill="1" applyBorder="1"/>
    <xf numFmtId="166" fontId="4" fillId="5" borderId="17" xfId="10" applyNumberFormat="1" applyFont="1" applyFill="1" applyBorder="1"/>
    <xf numFmtId="166" fontId="4" fillId="0" borderId="17" xfId="10" applyNumberFormat="1" applyFont="1" applyFill="1" applyBorder="1"/>
    <xf numFmtId="166" fontId="6" fillId="0" borderId="17" xfId="11" applyNumberFormat="1" applyFont="1" applyBorder="1"/>
    <xf numFmtId="166" fontId="4" fillId="6" borderId="17" xfId="10" applyNumberFormat="1" applyFont="1" applyFill="1" applyBorder="1"/>
    <xf numFmtId="166" fontId="4" fillId="0" borderId="19" xfId="10" applyNumberFormat="1" applyFont="1" applyBorder="1"/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/>
    <xf numFmtId="0" fontId="8" fillId="0" borderId="0" xfId="0" applyFont="1"/>
    <xf numFmtId="166" fontId="0" fillId="0" borderId="0" xfId="0" applyNumberFormat="1"/>
    <xf numFmtId="166" fontId="8" fillId="0" borderId="1" xfId="10" applyNumberFormat="1" applyFont="1" applyBorder="1"/>
    <xf numFmtId="0" fontId="0" fillId="6" borderId="1" xfId="0" applyFill="1" applyBorder="1" applyAlignment="1" applyProtection="1">
      <alignment horizontal="left" vertical="center"/>
      <protection locked="0"/>
    </xf>
    <xf numFmtId="0" fontId="0" fillId="6" borderId="1" xfId="0" applyFill="1" applyBorder="1" applyAlignment="1" applyProtection="1">
      <alignment horizontal="center" vertical="center"/>
      <protection locked="0"/>
    </xf>
    <xf numFmtId="0" fontId="0" fillId="6" borderId="6" xfId="0" applyFill="1" applyBorder="1" applyAlignment="1" applyProtection="1">
      <alignment horizontal="center" vertical="center"/>
      <protection locked="0"/>
    </xf>
    <xf numFmtId="166" fontId="7" fillId="6" borderId="1" xfId="10" applyNumberFormat="1" applyFont="1" applyFill="1" applyBorder="1" applyAlignment="1">
      <alignment horizontal="center" vertical="center"/>
    </xf>
    <xf numFmtId="0" fontId="8" fillId="6" borderId="0" xfId="0" applyFont="1" applyFill="1"/>
    <xf numFmtId="0" fontId="0" fillId="0" borderId="0" xfId="0" applyAlignment="1" applyProtection="1">
      <alignment horizontal="left" vertical="center"/>
      <protection locked="0"/>
    </xf>
    <xf numFmtId="165" fontId="8" fillId="2" borderId="0" xfId="0" applyNumberFormat="1" applyFont="1" applyFill="1"/>
    <xf numFmtId="166" fontId="0" fillId="0" borderId="0" xfId="10" applyNumberFormat="1" applyFont="1"/>
    <xf numFmtId="166" fontId="6" fillId="0" borderId="13" xfId="10" applyNumberFormat="1" applyFont="1" applyBorder="1"/>
    <xf numFmtId="166" fontId="0" fillId="0" borderId="13" xfId="10" applyNumberFormat="1" applyFont="1" applyBorder="1"/>
    <xf numFmtId="43" fontId="8" fillId="0" borderId="0" xfId="10" applyFont="1"/>
    <xf numFmtId="43" fontId="8" fillId="6" borderId="0" xfId="10" applyFont="1" applyFill="1"/>
    <xf numFmtId="43" fontId="8" fillId="2" borderId="0" xfId="10" applyFont="1" applyFill="1"/>
    <xf numFmtId="166" fontId="4" fillId="0" borderId="0" xfId="0" applyNumberFormat="1" applyFont="1"/>
    <xf numFmtId="164" fontId="11" fillId="0" borderId="2" xfId="0" applyNumberFormat="1" applyFont="1" applyBorder="1"/>
    <xf numFmtId="164" fontId="17" fillId="0" borderId="9" xfId="0" applyNumberFormat="1" applyFont="1" applyBorder="1" applyAlignment="1">
      <alignment horizontal="center" wrapText="1"/>
    </xf>
    <xf numFmtId="0" fontId="17" fillId="0" borderId="9" xfId="0" applyFont="1" applyBorder="1" applyAlignment="1">
      <alignment wrapText="1"/>
    </xf>
    <xf numFmtId="0" fontId="17" fillId="0" borderId="9" xfId="0" applyFont="1" applyBorder="1" applyAlignment="1">
      <alignment horizontal="center" wrapText="1"/>
    </xf>
    <xf numFmtId="1" fontId="11" fillId="0" borderId="1" xfId="0" applyNumberFormat="1" applyFont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1" fillId="0" borderId="1" xfId="0" applyFont="1" applyBorder="1"/>
    <xf numFmtId="2" fontId="11" fillId="2" borderId="1" xfId="0" applyNumberFormat="1" applyFont="1" applyFill="1" applyBorder="1" applyAlignment="1">
      <alignment horizontal="center"/>
    </xf>
    <xf numFmtId="2" fontId="11" fillId="0" borderId="1" xfId="0" applyNumberFormat="1" applyFont="1" applyBorder="1" applyAlignment="1">
      <alignment horizontal="center"/>
    </xf>
    <xf numFmtId="164" fontId="17" fillId="0" borderId="1" xfId="0" applyNumberFormat="1" applyFont="1" applyBorder="1" applyAlignment="1">
      <alignment horizontal="center" wrapText="1"/>
    </xf>
    <xf numFmtId="0" fontId="17" fillId="0" borderId="1" xfId="0" applyFont="1" applyBorder="1" applyAlignment="1">
      <alignment wrapText="1"/>
    </xf>
    <xf numFmtId="0" fontId="17" fillId="0" borderId="1" xfId="0" applyFont="1" applyBorder="1" applyAlignment="1">
      <alignment horizontal="center" wrapText="1"/>
    </xf>
    <xf numFmtId="165" fontId="11" fillId="0" borderId="1" xfId="0" applyNumberFormat="1" applyFont="1" applyBorder="1"/>
    <xf numFmtId="1" fontId="19" fillId="3" borderId="7" xfId="0" applyNumberFormat="1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wrapText="1"/>
    </xf>
    <xf numFmtId="0" fontId="17" fillId="2" borderId="9" xfId="0" applyFont="1" applyFill="1" applyBorder="1" applyAlignment="1">
      <alignment horizontal="center" wrapText="1"/>
    </xf>
    <xf numFmtId="0" fontId="11" fillId="2" borderId="5" xfId="0" applyFont="1" applyFill="1" applyBorder="1"/>
    <xf numFmtId="0" fontId="11" fillId="2" borderId="1" xfId="0" applyFont="1" applyFill="1" applyBorder="1"/>
    <xf numFmtId="165" fontId="13" fillId="3" borderId="12" xfId="0" applyNumberFormat="1" applyFont="1" applyFill="1" applyBorder="1" applyAlignment="1">
      <alignment vertical="center"/>
    </xf>
    <xf numFmtId="165" fontId="18" fillId="0" borderId="1" xfId="0" applyNumberFormat="1" applyFont="1" applyBorder="1"/>
    <xf numFmtId="165" fontId="13" fillId="3" borderId="8" xfId="0" applyNumberFormat="1" applyFont="1" applyFill="1" applyBorder="1" applyAlignment="1">
      <alignment vertical="center"/>
    </xf>
    <xf numFmtId="6" fontId="11" fillId="0" borderId="6" xfId="0" applyNumberFormat="1" applyFont="1" applyBorder="1" applyAlignment="1">
      <alignment wrapText="1"/>
    </xf>
    <xf numFmtId="6" fontId="11" fillId="0" borderId="8" xfId="0" applyNumberFormat="1" applyFont="1" applyBorder="1" applyAlignment="1">
      <alignment wrapText="1"/>
    </xf>
    <xf numFmtId="1" fontId="11" fillId="3" borderId="10" xfId="0" applyNumberFormat="1" applyFont="1" applyFill="1" applyBorder="1" applyAlignment="1">
      <alignment vertical="center"/>
    </xf>
    <xf numFmtId="164" fontId="11" fillId="0" borderId="0" xfId="0" applyNumberFormat="1" applyFont="1" applyAlignment="1">
      <alignment horizontal="center"/>
    </xf>
    <xf numFmtId="0" fontId="12" fillId="0" borderId="0" xfId="0" applyFont="1" applyAlignment="1">
      <alignment horizontal="right"/>
    </xf>
    <xf numFmtId="6" fontId="12" fillId="0" borderId="0" xfId="0" applyNumberFormat="1" applyFont="1" applyAlignment="1">
      <alignment horizontal="left"/>
    </xf>
    <xf numFmtId="0" fontId="11" fillId="0" borderId="0" xfId="0" applyFont="1"/>
    <xf numFmtId="0" fontId="11" fillId="0" borderId="3" xfId="0" applyFont="1" applyBorder="1"/>
    <xf numFmtId="6" fontId="12" fillId="0" borderId="3" xfId="0" applyNumberFormat="1" applyFont="1" applyBorder="1" applyAlignment="1">
      <alignment horizontal="left"/>
    </xf>
    <xf numFmtId="0" fontId="13" fillId="0" borderId="0" xfId="0" applyFont="1" applyAlignment="1">
      <alignment horizontal="right"/>
    </xf>
    <xf numFmtId="6" fontId="13" fillId="0" borderId="0" xfId="0" applyNumberFormat="1" applyFont="1" applyAlignment="1">
      <alignment horizontal="left"/>
    </xf>
    <xf numFmtId="42" fontId="14" fillId="0" borderId="0" xfId="0" applyNumberFormat="1" applyFont="1" applyAlignment="1">
      <alignment horizontal="left"/>
    </xf>
    <xf numFmtId="6" fontId="16" fillId="0" borderId="0" xfId="0" applyNumberFormat="1" applyFont="1" applyAlignment="1">
      <alignment horizontal="left"/>
    </xf>
    <xf numFmtId="6" fontId="16" fillId="0" borderId="3" xfId="0" applyNumberFormat="1" applyFont="1" applyBorder="1" applyAlignment="1">
      <alignment horizontal="left"/>
    </xf>
    <xf numFmtId="6" fontId="15" fillId="0" borderId="0" xfId="0" applyNumberFormat="1" applyFont="1" applyAlignment="1">
      <alignment horizontal="left"/>
    </xf>
    <xf numFmtId="6" fontId="15" fillId="0" borderId="3" xfId="0" applyNumberFormat="1" applyFont="1" applyBorder="1" applyAlignment="1">
      <alignment horizontal="left"/>
    </xf>
    <xf numFmtId="0" fontId="11" fillId="0" borderId="0" xfId="0" applyFont="1" applyAlignment="1">
      <alignment horizontal="left"/>
    </xf>
    <xf numFmtId="42" fontId="12" fillId="0" borderId="0" xfId="0" applyNumberFormat="1" applyFont="1" applyAlignment="1">
      <alignment horizontal="right"/>
    </xf>
    <xf numFmtId="42" fontId="17" fillId="0" borderId="9" xfId="0" applyNumberFormat="1" applyFont="1" applyBorder="1" applyAlignment="1">
      <alignment horizontal="center" wrapText="1"/>
    </xf>
    <xf numFmtId="1" fontId="11" fillId="3" borderId="22" xfId="0" applyNumberFormat="1" applyFont="1" applyFill="1" applyBorder="1" applyAlignment="1">
      <alignment vertical="center"/>
    </xf>
    <xf numFmtId="1" fontId="19" fillId="3" borderId="6" xfId="0" applyNumberFormat="1" applyFont="1" applyFill="1" applyBorder="1" applyAlignment="1">
      <alignment horizontal="center" vertical="center"/>
    </xf>
    <xf numFmtId="165" fontId="13" fillId="3" borderId="1" xfId="0" applyNumberFormat="1" applyFont="1" applyFill="1" applyBorder="1" applyAlignment="1">
      <alignment vertical="center"/>
    </xf>
    <xf numFmtId="42" fontId="17" fillId="0" borderId="26" xfId="0" applyNumberFormat="1" applyFont="1" applyBorder="1" applyAlignment="1">
      <alignment horizontal="center" wrapText="1"/>
    </xf>
    <xf numFmtId="42" fontId="11" fillId="0" borderId="5" xfId="0" applyNumberFormat="1" applyFont="1" applyBorder="1"/>
    <xf numFmtId="0" fontId="15" fillId="0" borderId="0" xfId="0" applyFont="1" applyAlignment="1">
      <alignment horizontal="right"/>
    </xf>
    <xf numFmtId="0" fontId="11" fillId="0" borderId="6" xfId="0" applyFont="1" applyBorder="1"/>
    <xf numFmtId="42" fontId="17" fillId="0" borderId="6" xfId="0" applyNumberFormat="1" applyFont="1" applyBorder="1" applyAlignment="1">
      <alignment horizontal="right"/>
    </xf>
    <xf numFmtId="42" fontId="17" fillId="0" borderId="8" xfId="0" applyNumberFormat="1" applyFont="1" applyBorder="1" applyAlignment="1">
      <alignment horizontal="right"/>
    </xf>
    <xf numFmtId="164" fontId="11" fillId="0" borderId="0" xfId="0" applyNumberFormat="1" applyFont="1" applyAlignment="1">
      <alignment horizontal="left" vertical="top"/>
    </xf>
    <xf numFmtId="49" fontId="11" fillId="0" borderId="1" xfId="0" applyNumberFormat="1" applyFont="1" applyBorder="1"/>
    <xf numFmtId="0" fontId="20" fillId="0" borderId="0" xfId="0" applyFont="1"/>
    <xf numFmtId="0" fontId="11" fillId="0" borderId="13" xfId="0" applyFont="1" applyBorder="1"/>
    <xf numFmtId="0" fontId="14" fillId="0" borderId="0" xfId="0" applyFont="1" applyAlignment="1">
      <alignment horizontal="left" vertical="top"/>
    </xf>
    <xf numFmtId="165" fontId="21" fillId="0" borderId="0" xfId="0" applyNumberFormat="1" applyFont="1" applyAlignment="1">
      <alignment horizontal="left"/>
    </xf>
    <xf numFmtId="0" fontId="11" fillId="2" borderId="5" xfId="0" applyFont="1" applyFill="1" applyBorder="1" applyAlignment="1">
      <alignment horizontal="center"/>
    </xf>
    <xf numFmtId="0" fontId="11" fillId="0" borderId="5" xfId="0" applyFont="1" applyBorder="1"/>
    <xf numFmtId="9" fontId="11" fillId="0" borderId="27" xfId="0" applyNumberFormat="1" applyFont="1" applyBorder="1" applyAlignment="1">
      <alignment wrapText="1"/>
    </xf>
    <xf numFmtId="42" fontId="17" fillId="0" borderId="4" xfId="0" applyNumberFormat="1" applyFont="1" applyBorder="1" applyAlignment="1">
      <alignment horizontal="right"/>
    </xf>
    <xf numFmtId="42" fontId="17" fillId="0" borderId="27" xfId="0" applyNumberFormat="1" applyFont="1" applyBorder="1" applyAlignment="1">
      <alignment horizontal="right"/>
    </xf>
    <xf numFmtId="6" fontId="11" fillId="0" borderId="3" xfId="0" applyNumberFormat="1" applyFont="1" applyBorder="1" applyAlignment="1">
      <alignment wrapText="1"/>
    </xf>
    <xf numFmtId="42" fontId="17" fillId="7" borderId="6" xfId="0" applyNumberFormat="1" applyFont="1" applyFill="1" applyBorder="1" applyAlignment="1">
      <alignment horizontal="center" wrapText="1"/>
    </xf>
    <xf numFmtId="42" fontId="17" fillId="7" borderId="7" xfId="0" applyNumberFormat="1" applyFont="1" applyFill="1" applyBorder="1" applyAlignment="1">
      <alignment horizontal="center" wrapText="1"/>
    </xf>
    <xf numFmtId="42" fontId="17" fillId="7" borderId="21" xfId="0" applyNumberFormat="1" applyFont="1" applyFill="1" applyBorder="1" applyAlignment="1">
      <alignment horizontal="center" wrapText="1"/>
    </xf>
    <xf numFmtId="0" fontId="17" fillId="0" borderId="6" xfId="0" applyFont="1" applyBorder="1" applyAlignment="1">
      <alignment horizontal="center" wrapText="1"/>
    </xf>
    <xf numFmtId="0" fontId="17" fillId="0" borderId="8" xfId="0" applyFont="1" applyBorder="1" applyAlignment="1">
      <alignment horizontal="center" wrapText="1"/>
    </xf>
    <xf numFmtId="0" fontId="11" fillId="0" borderId="4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11" fillId="3" borderId="27" xfId="0" applyFont="1" applyFill="1" applyBorder="1" applyAlignment="1">
      <alignment horizontal="center"/>
    </xf>
    <xf numFmtId="0" fontId="11" fillId="3" borderId="28" xfId="0" applyFont="1" applyFill="1" applyBorder="1" applyAlignment="1">
      <alignment horizontal="center"/>
    </xf>
    <xf numFmtId="42" fontId="17" fillId="7" borderId="8" xfId="0" applyNumberFormat="1" applyFont="1" applyFill="1" applyBorder="1" applyAlignment="1">
      <alignment horizontal="center" wrapText="1"/>
    </xf>
    <xf numFmtId="0" fontId="11" fillId="0" borderId="6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1" fontId="19" fillId="3" borderId="7" xfId="0" applyNumberFormat="1" applyFont="1" applyFill="1" applyBorder="1" applyAlignment="1">
      <alignment horizontal="center" vertical="center"/>
    </xf>
    <xf numFmtId="2" fontId="9" fillId="7" borderId="4" xfId="0" applyNumberFormat="1" applyFont="1" applyFill="1" applyBorder="1" applyAlignment="1">
      <alignment horizontal="center" vertical="center" wrapText="1"/>
    </xf>
    <xf numFmtId="2" fontId="9" fillId="7" borderId="20" xfId="0" applyNumberFormat="1" applyFont="1" applyFill="1" applyBorder="1" applyAlignment="1">
      <alignment horizontal="center" vertical="center"/>
    </xf>
    <xf numFmtId="2" fontId="9" fillId="7" borderId="21" xfId="0" applyNumberFormat="1" applyFont="1" applyFill="1" applyBorder="1" applyAlignment="1">
      <alignment horizontal="center" vertical="center"/>
    </xf>
    <xf numFmtId="0" fontId="17" fillId="7" borderId="6" xfId="0" applyFont="1" applyFill="1" applyBorder="1" applyAlignment="1">
      <alignment horizontal="center" wrapText="1"/>
    </xf>
    <xf numFmtId="0" fontId="17" fillId="7" borderId="7" xfId="0" applyFont="1" applyFill="1" applyBorder="1" applyAlignment="1">
      <alignment horizontal="center" wrapText="1"/>
    </xf>
    <xf numFmtId="0" fontId="17" fillId="7" borderId="8" xfId="0" applyFont="1" applyFill="1" applyBorder="1" applyAlignment="1">
      <alignment horizontal="center" wrapText="1"/>
    </xf>
    <xf numFmtId="1" fontId="12" fillId="3" borderId="10" xfId="0" applyNumberFormat="1" applyFont="1" applyFill="1" applyBorder="1" applyAlignment="1">
      <alignment horizontal="left" vertical="center"/>
    </xf>
    <xf numFmtId="1" fontId="12" fillId="3" borderId="11" xfId="0" applyNumberFormat="1" applyFont="1" applyFill="1" applyBorder="1" applyAlignment="1">
      <alignment horizontal="left" vertical="center"/>
    </xf>
    <xf numFmtId="0" fontId="17" fillId="7" borderId="23" xfId="0" applyFont="1" applyFill="1" applyBorder="1" applyAlignment="1">
      <alignment horizontal="center" wrapText="1"/>
    </xf>
    <xf numFmtId="0" fontId="17" fillId="7" borderId="24" xfId="0" applyFont="1" applyFill="1" applyBorder="1" applyAlignment="1">
      <alignment horizontal="center" wrapText="1"/>
    </xf>
    <xf numFmtId="0" fontId="17" fillId="7" borderId="25" xfId="0" applyFont="1" applyFill="1" applyBorder="1" applyAlignment="1">
      <alignment horizontal="center" wrapText="1"/>
    </xf>
    <xf numFmtId="1" fontId="19" fillId="3" borderId="8" xfId="0" applyNumberFormat="1" applyFont="1" applyFill="1" applyBorder="1" applyAlignment="1">
      <alignment horizontal="center" vertical="center"/>
    </xf>
  </cellXfs>
  <cellStyles count="12">
    <cellStyle name="Comma" xfId="10" builtinId="3"/>
    <cellStyle name="Currency" xfId="11" builtinId="4"/>
    <cellStyle name="Followed Hyperlink" xfId="9" builtinId="9" hidden="1"/>
    <cellStyle name="Followed Hyperlink" xfId="7" builtinId="9" hidden="1"/>
    <cellStyle name="Followed Hyperlink" xfId="3" builtinId="9" hidden="1"/>
    <cellStyle name="Followed Hyperlink" xfId="5" builtinId="9" hidden="1"/>
    <cellStyle name="Hyperlink" xfId="8" builtinId="8" hidden="1"/>
    <cellStyle name="Hyperlink" xfId="6" builtinId="8" hidden="1"/>
    <cellStyle name="Hyperlink" xfId="2" builtinId="8" hidden="1"/>
    <cellStyle name="Hyperlink" xfId="4" builtinId="8" hidden="1"/>
    <cellStyle name="Normal" xfId="0" builtinId="0"/>
    <cellStyle name="Normal 2" xfId="1" xr:uid="{00000000-0005-0000-0000-000009000000}"/>
  </cellStyles>
  <dxfs count="4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4BD15-871B-4096-9FFC-4D68C66F8909}">
  <sheetPr>
    <tabColor rgb="FF0070C0"/>
    <pageSetUpPr fitToPage="1"/>
  </sheetPr>
  <dimension ref="A1:K62"/>
  <sheetViews>
    <sheetView tabSelected="1" topLeftCell="A24" workbookViewId="0">
      <selection activeCell="C34" sqref="C34"/>
    </sheetView>
  </sheetViews>
  <sheetFormatPr defaultColWidth="8.7109375" defaultRowHeight="13.15"/>
  <cols>
    <col min="1" max="1" width="7" style="4" customWidth="1"/>
    <col min="2" max="2" width="7.42578125" style="2" customWidth="1"/>
    <col min="3" max="3" width="55.7109375" customWidth="1"/>
    <col min="4" max="4" width="46.28515625" customWidth="1"/>
    <col min="5" max="5" width="21.85546875" customWidth="1"/>
    <col min="6" max="6" width="12.28515625" customWidth="1"/>
    <col min="7" max="7" width="10.140625" customWidth="1"/>
    <col min="8" max="8" width="17.7109375" customWidth="1"/>
    <col min="9" max="9" width="18" customWidth="1"/>
    <col min="10" max="10" width="12.7109375" bestFit="1" customWidth="1"/>
  </cols>
  <sheetData>
    <row r="1" spans="1:11" ht="60" customHeight="1">
      <c r="A1" s="128" t="s">
        <v>0</v>
      </c>
      <c r="B1" s="129"/>
      <c r="C1" s="129"/>
      <c r="D1" s="129"/>
      <c r="E1" s="129"/>
      <c r="F1" s="129"/>
      <c r="G1" s="129"/>
      <c r="H1" s="129"/>
      <c r="I1" s="130"/>
    </row>
    <row r="2" spans="1:11" ht="15" customHeight="1">
      <c r="A2" s="54"/>
      <c r="B2" s="78"/>
      <c r="C2" s="79" t="s">
        <v>1</v>
      </c>
      <c r="D2" s="80">
        <v>8923233</v>
      </c>
      <c r="E2" s="81"/>
      <c r="F2" s="81"/>
      <c r="G2" s="81"/>
      <c r="H2" s="81"/>
      <c r="I2" s="82"/>
    </row>
    <row r="3" spans="1:11" ht="15">
      <c r="A3" s="54"/>
      <c r="B3" s="78"/>
      <c r="C3" s="99" t="s">
        <v>2</v>
      </c>
      <c r="D3" s="80">
        <v>3092623</v>
      </c>
      <c r="E3" s="107" t="s">
        <v>3</v>
      </c>
      <c r="F3" s="79"/>
      <c r="G3" s="79"/>
      <c r="H3" s="108">
        <v>1964641</v>
      </c>
      <c r="I3" s="83"/>
    </row>
    <row r="4" spans="1:11" ht="14.45">
      <c r="A4" s="54"/>
      <c r="B4" s="78"/>
      <c r="C4" s="79" t="s">
        <v>4</v>
      </c>
      <c r="D4" s="80">
        <v>1291310</v>
      </c>
      <c r="E4" s="86" t="s">
        <v>5</v>
      </c>
      <c r="F4" s="86"/>
      <c r="G4" s="86"/>
      <c r="H4" s="87">
        <v>1058336</v>
      </c>
      <c r="I4" s="82"/>
    </row>
    <row r="5" spans="1:11" ht="14.45">
      <c r="A5" s="54"/>
      <c r="B5" s="78"/>
      <c r="C5" s="79" t="s">
        <v>6</v>
      </c>
      <c r="D5" s="80">
        <v>1055407</v>
      </c>
      <c r="E5" s="86" t="s">
        <v>7</v>
      </c>
      <c r="F5" s="86"/>
      <c r="G5" s="86"/>
      <c r="H5" s="89">
        <v>1142367</v>
      </c>
      <c r="I5" s="88"/>
    </row>
    <row r="6" spans="1:11" ht="14.45">
      <c r="A6" s="54"/>
      <c r="B6" s="78"/>
      <c r="C6" s="79"/>
      <c r="D6" s="80"/>
      <c r="E6" s="86"/>
      <c r="F6" s="86"/>
      <c r="G6" s="86"/>
      <c r="H6" s="89"/>
      <c r="I6" s="90"/>
    </row>
    <row r="7" spans="1:11" ht="14.45">
      <c r="A7" s="54"/>
      <c r="B7" s="78"/>
      <c r="C7" s="81"/>
      <c r="D7" s="91"/>
      <c r="E7" s="92" t="s">
        <v>8</v>
      </c>
      <c r="F7" s="92"/>
      <c r="G7" s="92"/>
      <c r="H7" s="80">
        <f>D2*0.6</f>
        <v>5353939.8</v>
      </c>
      <c r="I7" s="83"/>
    </row>
    <row r="8" spans="1:11" ht="14.45">
      <c r="A8" s="54"/>
      <c r="B8" s="78"/>
      <c r="C8" s="79" t="s">
        <v>9</v>
      </c>
      <c r="D8" s="80">
        <v>430437</v>
      </c>
      <c r="E8" s="92" t="s">
        <v>10</v>
      </c>
      <c r="F8" s="92"/>
      <c r="G8" s="92"/>
      <c r="H8" s="80">
        <f>D2-H7+D4+D5</f>
        <v>5916010.2000000002</v>
      </c>
      <c r="I8" s="83"/>
    </row>
    <row r="9" spans="1:11" ht="14.45">
      <c r="A9" s="54"/>
      <c r="B9" s="78"/>
      <c r="C9" s="84" t="s">
        <v>11</v>
      </c>
      <c r="D9" s="85">
        <f>D2+D4+D5+D8</f>
        <v>11700387</v>
      </c>
      <c r="E9" s="92" t="s">
        <v>12</v>
      </c>
      <c r="F9" s="92"/>
      <c r="G9" s="92"/>
      <c r="H9" s="80">
        <f>H7+H8</f>
        <v>11269950</v>
      </c>
      <c r="I9" s="83"/>
      <c r="J9" s="1"/>
    </row>
    <row r="10" spans="1:11" ht="13.9">
      <c r="A10" s="54"/>
      <c r="B10" s="78"/>
      <c r="C10" s="81"/>
      <c r="D10" s="81"/>
      <c r="E10" s="81"/>
      <c r="F10" s="81"/>
      <c r="G10" s="81"/>
      <c r="H10" s="81"/>
      <c r="I10" s="82"/>
    </row>
    <row r="11" spans="1:11" ht="13.5" customHeight="1">
      <c r="A11" s="131" t="s">
        <v>13</v>
      </c>
      <c r="B11" s="132"/>
      <c r="C11" s="132"/>
      <c r="D11" s="132"/>
      <c r="E11" s="132"/>
      <c r="F11" s="132"/>
      <c r="G11" s="132"/>
      <c r="H11" s="132"/>
      <c r="I11" s="133"/>
    </row>
    <row r="12" spans="1:11" ht="30.6" customHeight="1">
      <c r="A12" s="55" t="s">
        <v>14</v>
      </c>
      <c r="B12" s="55" t="s">
        <v>15</v>
      </c>
      <c r="C12" s="56" t="s">
        <v>16</v>
      </c>
      <c r="D12" s="56" t="s">
        <v>17</v>
      </c>
      <c r="E12" s="56" t="s">
        <v>18</v>
      </c>
      <c r="F12" s="56" t="s">
        <v>19</v>
      </c>
      <c r="G12" s="56" t="s">
        <v>20</v>
      </c>
      <c r="H12" s="57" t="s">
        <v>21</v>
      </c>
      <c r="I12" s="93" t="s">
        <v>22</v>
      </c>
    </row>
    <row r="13" spans="1:11" ht="13.9">
      <c r="A13" s="58">
        <v>1</v>
      </c>
      <c r="B13" s="59"/>
      <c r="C13" s="60" t="s">
        <v>23</v>
      </c>
      <c r="D13" s="60" t="s">
        <v>24</v>
      </c>
      <c r="E13" s="60" t="s">
        <v>25</v>
      </c>
      <c r="F13" s="60"/>
      <c r="G13" s="60" t="s">
        <v>26</v>
      </c>
      <c r="H13" s="66">
        <v>355209</v>
      </c>
      <c r="I13" s="66">
        <v>355209</v>
      </c>
    </row>
    <row r="14" spans="1:11" ht="13.9">
      <c r="A14" s="58">
        <v>2</v>
      </c>
      <c r="B14" s="59"/>
      <c r="C14" s="60" t="s">
        <v>27</v>
      </c>
      <c r="D14" s="60" t="s">
        <v>24</v>
      </c>
      <c r="E14" s="60" t="s">
        <v>28</v>
      </c>
      <c r="F14" s="60"/>
      <c r="G14" s="60" t="s">
        <v>26</v>
      </c>
      <c r="H14" s="66">
        <v>71609</v>
      </c>
      <c r="I14" s="66">
        <v>71609</v>
      </c>
    </row>
    <row r="15" spans="1:11" ht="13.9">
      <c r="A15" s="58">
        <v>3</v>
      </c>
      <c r="B15" s="61"/>
      <c r="C15" s="60" t="s">
        <v>29</v>
      </c>
      <c r="D15" s="60" t="s">
        <v>30</v>
      </c>
      <c r="E15" s="60" t="s">
        <v>31</v>
      </c>
      <c r="F15" s="60"/>
      <c r="G15" s="60" t="s">
        <v>32</v>
      </c>
      <c r="H15" s="73">
        <v>926836</v>
      </c>
      <c r="I15" s="73">
        <v>926836</v>
      </c>
      <c r="K15" s="81"/>
    </row>
    <row r="16" spans="1:11" ht="13.9">
      <c r="A16" s="58">
        <v>4</v>
      </c>
      <c r="B16" s="62">
        <v>95</v>
      </c>
      <c r="C16" s="60" t="s">
        <v>33</v>
      </c>
      <c r="D16" s="60" t="s">
        <v>30</v>
      </c>
      <c r="E16" s="60" t="s">
        <v>34</v>
      </c>
      <c r="F16" s="60"/>
      <c r="G16" s="60" t="s">
        <v>35</v>
      </c>
      <c r="H16" s="66">
        <v>293091</v>
      </c>
      <c r="I16" s="66">
        <v>293091</v>
      </c>
      <c r="K16" s="81"/>
    </row>
    <row r="17" spans="1:11" ht="13.9">
      <c r="A17" s="58">
        <v>5</v>
      </c>
      <c r="B17" s="62">
        <v>95</v>
      </c>
      <c r="C17" s="60" t="s">
        <v>36</v>
      </c>
      <c r="D17" s="60" t="s">
        <v>30</v>
      </c>
      <c r="E17" s="60" t="s">
        <v>37</v>
      </c>
      <c r="F17" s="60"/>
      <c r="G17" s="60" t="s">
        <v>38</v>
      </c>
      <c r="H17" s="66">
        <v>1127982</v>
      </c>
      <c r="I17" s="66">
        <v>1127982</v>
      </c>
      <c r="K17" s="81"/>
    </row>
    <row r="18" spans="1:11" ht="13.9">
      <c r="A18" s="58">
        <v>6</v>
      </c>
      <c r="B18" s="62">
        <v>89</v>
      </c>
      <c r="C18" s="60" t="s">
        <v>39</v>
      </c>
      <c r="D18" s="60" t="s">
        <v>30</v>
      </c>
      <c r="E18" s="60" t="s">
        <v>31</v>
      </c>
      <c r="F18" s="60"/>
      <c r="G18" s="60" t="s">
        <v>40</v>
      </c>
      <c r="H18" s="66">
        <v>161148</v>
      </c>
      <c r="I18" s="66">
        <v>161148</v>
      </c>
      <c r="K18" s="81"/>
    </row>
    <row r="19" spans="1:11" ht="13.9">
      <c r="A19" s="58">
        <v>7</v>
      </c>
      <c r="B19" s="62">
        <v>84</v>
      </c>
      <c r="C19" s="60" t="s">
        <v>41</v>
      </c>
      <c r="D19" s="60" t="s">
        <v>42</v>
      </c>
      <c r="E19" s="60" t="s">
        <v>31</v>
      </c>
      <c r="F19" s="60"/>
      <c r="G19" s="60" t="s">
        <v>43</v>
      </c>
      <c r="H19" s="66">
        <v>170410</v>
      </c>
      <c r="I19" s="66">
        <v>170410</v>
      </c>
      <c r="K19" s="81"/>
    </row>
    <row r="20" spans="1:11" ht="13.9">
      <c r="A20" s="58">
        <v>8</v>
      </c>
      <c r="B20" s="62">
        <v>82</v>
      </c>
      <c r="C20" s="60" t="s">
        <v>44</v>
      </c>
      <c r="D20" s="60" t="s">
        <v>42</v>
      </c>
      <c r="E20" s="60" t="s">
        <v>31</v>
      </c>
      <c r="F20" s="60"/>
      <c r="G20" s="60" t="s">
        <v>45</v>
      </c>
      <c r="H20" s="66">
        <v>316093</v>
      </c>
      <c r="I20" s="66">
        <v>316093</v>
      </c>
      <c r="K20" s="81"/>
    </row>
    <row r="21" spans="1:11" ht="13.5" customHeight="1">
      <c r="A21" s="58">
        <v>9</v>
      </c>
      <c r="B21" s="62">
        <v>77</v>
      </c>
      <c r="C21" s="60" t="s">
        <v>46</v>
      </c>
      <c r="D21" s="60" t="s">
        <v>42</v>
      </c>
      <c r="E21" s="60" t="s">
        <v>31</v>
      </c>
      <c r="F21" s="60"/>
      <c r="G21" s="60" t="s">
        <v>47</v>
      </c>
      <c r="H21" s="66">
        <v>1335511</v>
      </c>
      <c r="I21" s="66">
        <v>1335511</v>
      </c>
      <c r="K21" s="81"/>
    </row>
    <row r="22" spans="1:11" ht="13.9">
      <c r="A22" s="58">
        <v>10</v>
      </c>
      <c r="B22" s="62">
        <v>100</v>
      </c>
      <c r="C22" s="60" t="s">
        <v>48</v>
      </c>
      <c r="D22" s="60" t="s">
        <v>30</v>
      </c>
      <c r="E22" s="60" t="s">
        <v>49</v>
      </c>
      <c r="F22" s="60" t="s">
        <v>50</v>
      </c>
      <c r="G22" s="104" t="s">
        <v>51</v>
      </c>
      <c r="H22" s="66">
        <v>176891</v>
      </c>
      <c r="I22" s="66">
        <v>176891</v>
      </c>
      <c r="K22" s="81"/>
    </row>
    <row r="23" spans="1:11" ht="13.9">
      <c r="A23" s="58">
        <v>11</v>
      </c>
      <c r="B23" s="62">
        <v>100</v>
      </c>
      <c r="C23" s="60" t="s">
        <v>52</v>
      </c>
      <c r="D23" s="60" t="s">
        <v>53</v>
      </c>
      <c r="E23" s="60" t="s">
        <v>49</v>
      </c>
      <c r="F23" s="60" t="s">
        <v>50</v>
      </c>
      <c r="G23" s="104" t="s">
        <v>54</v>
      </c>
      <c r="H23" s="66">
        <v>150722</v>
      </c>
      <c r="I23" s="66">
        <v>150722</v>
      </c>
      <c r="J23" s="3"/>
      <c r="K23" s="81"/>
    </row>
    <row r="24" spans="1:11" ht="13.9">
      <c r="A24" s="58">
        <v>12</v>
      </c>
      <c r="B24" s="62">
        <v>100</v>
      </c>
      <c r="C24" s="60" t="s">
        <v>55</v>
      </c>
      <c r="D24" s="60" t="s">
        <v>53</v>
      </c>
      <c r="E24" s="60" t="s">
        <v>56</v>
      </c>
      <c r="F24" s="100" t="s">
        <v>57</v>
      </c>
      <c r="G24" s="100" t="s">
        <v>58</v>
      </c>
      <c r="H24" s="66">
        <v>714927</v>
      </c>
      <c r="I24" s="66">
        <v>268438</v>
      </c>
      <c r="J24" s="3"/>
      <c r="K24" s="106"/>
    </row>
    <row r="25" spans="1:11" ht="15" customHeight="1">
      <c r="A25" s="94" t="s">
        <v>59</v>
      </c>
      <c r="B25" s="77"/>
      <c r="C25" s="77"/>
      <c r="D25" s="134"/>
      <c r="E25" s="134"/>
      <c r="F25" s="134"/>
      <c r="G25" s="134"/>
      <c r="H25" s="135"/>
      <c r="I25" s="72">
        <f>SUM(I13:I24)</f>
        <v>5353940</v>
      </c>
      <c r="K25" s="105"/>
    </row>
    <row r="26" spans="1:11" ht="13.5" customHeight="1">
      <c r="A26" s="136" t="s">
        <v>60</v>
      </c>
      <c r="B26" s="137"/>
      <c r="C26" s="137"/>
      <c r="D26" s="137"/>
      <c r="E26" s="137"/>
      <c r="F26" s="137"/>
      <c r="G26" s="137"/>
      <c r="H26" s="137"/>
      <c r="I26" s="138"/>
    </row>
    <row r="27" spans="1:11" ht="30" customHeight="1">
      <c r="A27" s="63" t="s">
        <v>61</v>
      </c>
      <c r="B27" s="63" t="s">
        <v>15</v>
      </c>
      <c r="C27" s="64" t="s">
        <v>16</v>
      </c>
      <c r="D27" s="64" t="s">
        <v>17</v>
      </c>
      <c r="E27" s="64" t="s">
        <v>18</v>
      </c>
      <c r="F27" s="56" t="s">
        <v>62</v>
      </c>
      <c r="G27" s="56" t="s">
        <v>20</v>
      </c>
      <c r="H27" s="65" t="s">
        <v>21</v>
      </c>
      <c r="I27" s="93" t="s">
        <v>63</v>
      </c>
    </row>
    <row r="28" spans="1:11" ht="13.5">
      <c r="A28" s="58">
        <v>12</v>
      </c>
      <c r="B28" s="62">
        <v>100</v>
      </c>
      <c r="C28" s="60" t="s">
        <v>55</v>
      </c>
      <c r="D28" s="60" t="s">
        <v>53</v>
      </c>
      <c r="E28" s="60" t="s">
        <v>56</v>
      </c>
      <c r="F28" s="100" t="s">
        <v>57</v>
      </c>
      <c r="G28" s="100" t="s">
        <v>58</v>
      </c>
      <c r="H28" s="66">
        <v>714927</v>
      </c>
      <c r="I28" s="66">
        <v>446489</v>
      </c>
    </row>
    <row r="29" spans="1:11" ht="13.5">
      <c r="A29" s="58">
        <v>13</v>
      </c>
      <c r="B29" s="62">
        <v>95</v>
      </c>
      <c r="C29" s="60" t="s">
        <v>64</v>
      </c>
      <c r="D29" s="60" t="s">
        <v>65</v>
      </c>
      <c r="E29" s="60" t="s">
        <v>49</v>
      </c>
      <c r="F29" s="100" t="s">
        <v>50</v>
      </c>
      <c r="G29" s="100" t="s">
        <v>66</v>
      </c>
      <c r="H29" s="66">
        <v>730723</v>
      </c>
      <c r="I29" s="66">
        <v>730723</v>
      </c>
    </row>
    <row r="30" spans="1:11" ht="13.5">
      <c r="A30" s="58">
        <v>14</v>
      </c>
      <c r="B30" s="62">
        <v>95</v>
      </c>
      <c r="C30" s="60" t="s">
        <v>67</v>
      </c>
      <c r="D30" s="60" t="s">
        <v>68</v>
      </c>
      <c r="E30" s="60" t="s">
        <v>69</v>
      </c>
      <c r="F30" s="100" t="s">
        <v>57</v>
      </c>
      <c r="G30" s="100" t="s">
        <v>70</v>
      </c>
      <c r="H30" s="66">
        <v>425255</v>
      </c>
      <c r="I30" s="66">
        <v>425255</v>
      </c>
    </row>
    <row r="31" spans="1:11" ht="13.5">
      <c r="A31" s="58">
        <v>15</v>
      </c>
      <c r="B31" s="62">
        <v>86</v>
      </c>
      <c r="C31" s="60" t="s">
        <v>71</v>
      </c>
      <c r="D31" s="60" t="s">
        <v>72</v>
      </c>
      <c r="E31" s="60" t="s">
        <v>69</v>
      </c>
      <c r="F31" s="100" t="s">
        <v>57</v>
      </c>
      <c r="G31" s="100" t="s">
        <v>73</v>
      </c>
      <c r="H31" s="66">
        <v>570943</v>
      </c>
      <c r="I31" s="66">
        <v>570943</v>
      </c>
    </row>
    <row r="32" spans="1:11" ht="13.9">
      <c r="A32" s="58">
        <v>16</v>
      </c>
      <c r="B32" s="62">
        <v>99</v>
      </c>
      <c r="C32" s="60" t="s">
        <v>74</v>
      </c>
      <c r="D32" s="60" t="s">
        <v>53</v>
      </c>
      <c r="E32" s="60" t="s">
        <v>75</v>
      </c>
      <c r="F32" s="60" t="s">
        <v>57</v>
      </c>
      <c r="G32" s="60" t="s">
        <v>70</v>
      </c>
      <c r="H32" s="66">
        <v>253515</v>
      </c>
      <c r="I32" s="66">
        <v>253516</v>
      </c>
      <c r="J32" s="3"/>
    </row>
    <row r="33" spans="1:9" ht="13.9">
      <c r="A33" s="58">
        <v>17</v>
      </c>
      <c r="B33" s="62">
        <v>98</v>
      </c>
      <c r="C33" s="60" t="s">
        <v>76</v>
      </c>
      <c r="D33" s="60" t="s">
        <v>77</v>
      </c>
      <c r="E33" s="60" t="s">
        <v>49</v>
      </c>
      <c r="F33" s="60" t="s">
        <v>78</v>
      </c>
      <c r="G33" s="60" t="s">
        <v>79</v>
      </c>
      <c r="H33" s="66">
        <v>1142367</v>
      </c>
      <c r="I33" s="66">
        <v>1142367</v>
      </c>
    </row>
    <row r="34" spans="1:9" ht="13.9">
      <c r="A34" s="58">
        <v>18</v>
      </c>
      <c r="B34" s="62">
        <v>99</v>
      </c>
      <c r="C34" s="60" t="s">
        <v>80</v>
      </c>
      <c r="D34" s="60" t="s">
        <v>30</v>
      </c>
      <c r="E34" s="60" t="s">
        <v>81</v>
      </c>
      <c r="F34" s="60" t="s">
        <v>82</v>
      </c>
      <c r="G34" s="60" t="s">
        <v>40</v>
      </c>
      <c r="H34" s="66">
        <v>482400</v>
      </c>
      <c r="I34" s="66">
        <v>482400</v>
      </c>
    </row>
    <row r="35" spans="1:9" ht="13.9">
      <c r="A35" s="58">
        <v>19</v>
      </c>
      <c r="B35" s="62">
        <v>99</v>
      </c>
      <c r="C35" s="60" t="s">
        <v>83</v>
      </c>
      <c r="D35" s="60" t="s">
        <v>84</v>
      </c>
      <c r="E35" s="60" t="s">
        <v>81</v>
      </c>
      <c r="F35" s="60" t="s">
        <v>85</v>
      </c>
      <c r="G35" s="60" t="s">
        <v>86</v>
      </c>
      <c r="H35" s="73">
        <v>442800</v>
      </c>
      <c r="I35" s="73">
        <v>942800</v>
      </c>
    </row>
    <row r="36" spans="1:9" ht="13.9">
      <c r="A36" s="58">
        <v>20</v>
      </c>
      <c r="B36" s="62">
        <v>99</v>
      </c>
      <c r="C36" s="60" t="s">
        <v>87</v>
      </c>
      <c r="D36" s="60" t="s">
        <v>88</v>
      </c>
      <c r="E36" s="60" t="s">
        <v>89</v>
      </c>
      <c r="F36" s="60" t="s">
        <v>82</v>
      </c>
      <c r="G36" s="60" t="s">
        <v>90</v>
      </c>
      <c r="H36" s="66">
        <v>473590.1</v>
      </c>
      <c r="I36" s="66">
        <v>473590.1</v>
      </c>
    </row>
    <row r="37" spans="1:9" ht="13.9">
      <c r="A37" s="58">
        <v>21</v>
      </c>
      <c r="B37" s="62">
        <v>99</v>
      </c>
      <c r="C37" s="60" t="s">
        <v>91</v>
      </c>
      <c r="D37" s="60" t="s">
        <v>42</v>
      </c>
      <c r="E37" s="60" t="s">
        <v>92</v>
      </c>
      <c r="F37" s="60" t="s">
        <v>82</v>
      </c>
      <c r="G37" s="60" t="s">
        <v>93</v>
      </c>
      <c r="H37" s="66">
        <v>507052</v>
      </c>
      <c r="I37" s="66">
        <v>335321</v>
      </c>
    </row>
    <row r="38" spans="1:9" ht="15.75" customHeight="1">
      <c r="A38" s="95"/>
      <c r="B38" s="67"/>
      <c r="C38" s="67"/>
      <c r="D38" s="67"/>
      <c r="E38" s="127"/>
      <c r="F38" s="127"/>
      <c r="G38" s="127"/>
      <c r="H38" s="139"/>
      <c r="I38" s="96">
        <f>SUM(I28:I37)</f>
        <v>5803404.0999999996</v>
      </c>
    </row>
    <row r="39" spans="1:9" ht="13.5" customHeight="1">
      <c r="A39" s="115" t="s">
        <v>94</v>
      </c>
      <c r="B39" s="116"/>
      <c r="C39" s="116"/>
      <c r="D39" s="116"/>
      <c r="E39" s="116"/>
      <c r="F39" s="116"/>
      <c r="G39" s="116"/>
      <c r="H39" s="116"/>
      <c r="I39" s="124"/>
    </row>
    <row r="40" spans="1:9" ht="28.5" customHeight="1">
      <c r="A40" s="68"/>
      <c r="B40" s="69" t="s">
        <v>15</v>
      </c>
      <c r="C40" s="56" t="s">
        <v>16</v>
      </c>
      <c r="D40" s="56" t="s">
        <v>17</v>
      </c>
      <c r="E40" s="56" t="s">
        <v>18</v>
      </c>
      <c r="F40" s="56" t="s">
        <v>95</v>
      </c>
      <c r="G40" s="56" t="s">
        <v>20</v>
      </c>
      <c r="H40" s="57" t="s">
        <v>96</v>
      </c>
      <c r="I40" s="97" t="s">
        <v>97</v>
      </c>
    </row>
    <row r="41" spans="1:9" ht="13.9">
      <c r="A41" s="68"/>
      <c r="B41" s="62">
        <v>97</v>
      </c>
      <c r="C41" s="60" t="s">
        <v>98</v>
      </c>
      <c r="D41" s="60" t="s">
        <v>99</v>
      </c>
      <c r="E41" s="60" t="s">
        <v>89</v>
      </c>
      <c r="F41" s="60" t="s">
        <v>100</v>
      </c>
      <c r="G41" s="60" t="s">
        <v>101</v>
      </c>
      <c r="H41" s="66">
        <v>551632</v>
      </c>
      <c r="I41" s="98">
        <v>0</v>
      </c>
    </row>
    <row r="42" spans="1:9" ht="13.9">
      <c r="A42" s="68"/>
      <c r="B42" s="62">
        <v>95</v>
      </c>
      <c r="C42" s="60" t="s">
        <v>102</v>
      </c>
      <c r="D42" s="60" t="s">
        <v>103</v>
      </c>
      <c r="E42" s="60" t="s">
        <v>92</v>
      </c>
      <c r="F42" s="60" t="s">
        <v>100</v>
      </c>
      <c r="G42" s="60" t="s">
        <v>104</v>
      </c>
      <c r="H42" s="66">
        <v>154640.18</v>
      </c>
      <c r="I42" s="98">
        <v>0</v>
      </c>
    </row>
    <row r="43" spans="1:9" s="81" customFormat="1" ht="13.9">
      <c r="A43" s="68"/>
      <c r="B43" s="62">
        <v>94</v>
      </c>
      <c r="C43" s="60" t="s">
        <v>105</v>
      </c>
      <c r="D43" s="60" t="s">
        <v>24</v>
      </c>
      <c r="E43" s="60" t="s">
        <v>89</v>
      </c>
      <c r="F43" s="60" t="s">
        <v>100</v>
      </c>
      <c r="G43" s="60" t="s">
        <v>106</v>
      </c>
      <c r="H43" s="66">
        <v>219387.5</v>
      </c>
      <c r="I43" s="98">
        <v>0</v>
      </c>
    </row>
    <row r="44" spans="1:9" ht="13.9">
      <c r="A44" s="68"/>
      <c r="B44" s="62">
        <v>91</v>
      </c>
      <c r="C44" s="60" t="s">
        <v>107</v>
      </c>
      <c r="D44" s="60" t="s">
        <v>108</v>
      </c>
      <c r="E44" s="60" t="s">
        <v>89</v>
      </c>
      <c r="F44" s="60" t="s">
        <v>100</v>
      </c>
      <c r="G44" s="60" t="s">
        <v>109</v>
      </c>
      <c r="H44" s="66">
        <v>300000</v>
      </c>
      <c r="I44" s="98">
        <v>0</v>
      </c>
    </row>
    <row r="45" spans="1:9" ht="13.9">
      <c r="A45" s="68"/>
      <c r="B45" s="62">
        <v>84</v>
      </c>
      <c r="C45" s="60" t="s">
        <v>110</v>
      </c>
      <c r="D45" s="60" t="s">
        <v>111</v>
      </c>
      <c r="E45" s="60" t="s">
        <v>92</v>
      </c>
      <c r="F45" s="60" t="s">
        <v>100</v>
      </c>
      <c r="G45" s="60" t="s">
        <v>112</v>
      </c>
      <c r="H45" s="66">
        <v>161148</v>
      </c>
      <c r="I45" s="98">
        <v>0</v>
      </c>
    </row>
    <row r="46" spans="1:9" ht="13.9">
      <c r="A46" s="68"/>
      <c r="B46" s="62">
        <v>81</v>
      </c>
      <c r="C46" s="60" t="s">
        <v>113</v>
      </c>
      <c r="D46" s="60" t="s">
        <v>114</v>
      </c>
      <c r="E46" s="60" t="s">
        <v>81</v>
      </c>
      <c r="F46" s="60" t="s">
        <v>100</v>
      </c>
      <c r="G46" s="60" t="s">
        <v>115</v>
      </c>
      <c r="H46" s="66">
        <v>586877.5</v>
      </c>
      <c r="I46" s="98">
        <v>0</v>
      </c>
    </row>
    <row r="47" spans="1:9" ht="13.9">
      <c r="A47" s="70"/>
      <c r="B47" s="62">
        <v>73</v>
      </c>
      <c r="C47" s="60" t="s">
        <v>116</v>
      </c>
      <c r="D47" s="60" t="s">
        <v>72</v>
      </c>
      <c r="E47" s="60" t="s">
        <v>89</v>
      </c>
      <c r="F47" s="60" t="s">
        <v>117</v>
      </c>
      <c r="G47" s="60" t="s">
        <v>73</v>
      </c>
      <c r="H47" s="66">
        <v>541267</v>
      </c>
      <c r="I47" s="98">
        <v>0</v>
      </c>
    </row>
    <row r="48" spans="1:9" ht="13.9">
      <c r="A48" s="70"/>
      <c r="B48" s="62">
        <v>71</v>
      </c>
      <c r="C48" s="60" t="s">
        <v>118</v>
      </c>
      <c r="D48" s="60" t="s">
        <v>119</v>
      </c>
      <c r="E48" s="60" t="s">
        <v>81</v>
      </c>
      <c r="F48" s="60" t="s">
        <v>120</v>
      </c>
      <c r="G48" s="60" t="s">
        <v>121</v>
      </c>
      <c r="H48" s="66">
        <v>50000</v>
      </c>
      <c r="I48" s="98">
        <v>0</v>
      </c>
    </row>
    <row r="49" spans="1:9" ht="13.9">
      <c r="A49" s="70"/>
      <c r="B49" s="62">
        <v>67</v>
      </c>
      <c r="C49" s="60" t="s">
        <v>122</v>
      </c>
      <c r="D49" s="60" t="s">
        <v>123</v>
      </c>
      <c r="E49" s="60" t="s">
        <v>81</v>
      </c>
      <c r="F49" s="60" t="s">
        <v>120</v>
      </c>
      <c r="G49" s="60" t="s">
        <v>124</v>
      </c>
      <c r="H49" s="66">
        <v>642218.5</v>
      </c>
      <c r="I49" s="98">
        <v>0</v>
      </c>
    </row>
    <row r="50" spans="1:9" ht="13.9">
      <c r="A50" s="70"/>
      <c r="B50" s="62">
        <v>63</v>
      </c>
      <c r="C50" s="60" t="s">
        <v>125</v>
      </c>
      <c r="D50" s="60" t="s">
        <v>126</v>
      </c>
      <c r="E50" s="60" t="s">
        <v>81</v>
      </c>
      <c r="F50" s="60" t="s">
        <v>120</v>
      </c>
      <c r="G50" s="60" t="s">
        <v>127</v>
      </c>
      <c r="H50" s="66">
        <v>276000</v>
      </c>
      <c r="I50" s="98">
        <v>0</v>
      </c>
    </row>
    <row r="51" spans="1:9" ht="13.5" customHeight="1">
      <c r="A51" s="70"/>
      <c r="B51" s="62">
        <v>50</v>
      </c>
      <c r="C51" s="60" t="s">
        <v>128</v>
      </c>
      <c r="D51" s="60" t="s">
        <v>126</v>
      </c>
      <c r="E51" s="60" t="s">
        <v>92</v>
      </c>
      <c r="F51" s="60" t="s">
        <v>120</v>
      </c>
      <c r="G51" s="60" t="s">
        <v>129</v>
      </c>
      <c r="H51" s="66">
        <v>101200</v>
      </c>
      <c r="I51" s="98">
        <v>0</v>
      </c>
    </row>
    <row r="52" spans="1:9" ht="13.5" customHeight="1">
      <c r="A52" s="115" t="s">
        <v>130</v>
      </c>
      <c r="B52" s="116"/>
      <c r="C52" s="116"/>
      <c r="D52" s="116"/>
      <c r="E52" s="116"/>
      <c r="F52" s="116"/>
      <c r="G52" s="116"/>
      <c r="H52" s="116"/>
      <c r="I52" s="124"/>
    </row>
    <row r="53" spans="1:9" ht="13.9">
      <c r="A53" s="68"/>
      <c r="B53" s="69"/>
      <c r="C53" s="56" t="s">
        <v>16</v>
      </c>
      <c r="D53" s="56" t="s">
        <v>17</v>
      </c>
      <c r="E53" s="56" t="s">
        <v>18</v>
      </c>
      <c r="F53" s="118"/>
      <c r="G53" s="119"/>
      <c r="H53" s="101"/>
      <c r="I53" s="102" t="s">
        <v>97</v>
      </c>
    </row>
    <row r="54" spans="1:9" ht="13.9">
      <c r="A54" s="71"/>
      <c r="B54" s="59"/>
      <c r="C54" s="60" t="s">
        <v>131</v>
      </c>
      <c r="D54" s="60" t="s">
        <v>24</v>
      </c>
      <c r="E54" s="60" t="s">
        <v>132</v>
      </c>
      <c r="F54" s="125"/>
      <c r="G54" s="126"/>
      <c r="H54" s="75"/>
      <c r="I54" s="76">
        <f>D8</f>
        <v>430437</v>
      </c>
    </row>
    <row r="55" spans="1:9" ht="15.6">
      <c r="A55" s="95"/>
      <c r="B55" s="67"/>
      <c r="C55" s="67"/>
      <c r="D55" s="127"/>
      <c r="E55" s="127"/>
      <c r="F55" s="127"/>
      <c r="G55" s="127"/>
      <c r="H55" s="127"/>
      <c r="I55" s="74"/>
    </row>
    <row r="56" spans="1:9" ht="13.5">
      <c r="A56" s="115" t="s">
        <v>133</v>
      </c>
      <c r="B56" s="116"/>
      <c r="C56" s="116"/>
      <c r="D56" s="116"/>
      <c r="E56" s="116"/>
      <c r="F56" s="116"/>
      <c r="G56" s="116"/>
      <c r="H56" s="116"/>
      <c r="I56" s="117"/>
    </row>
    <row r="57" spans="1:9" ht="16.5" customHeight="1">
      <c r="A57" s="68"/>
      <c r="B57" s="69"/>
      <c r="C57" s="56" t="s">
        <v>16</v>
      </c>
      <c r="D57" s="56" t="s">
        <v>17</v>
      </c>
      <c r="E57" s="56" t="s">
        <v>18</v>
      </c>
      <c r="F57" s="118" t="s">
        <v>95</v>
      </c>
      <c r="G57" s="119"/>
      <c r="H57" s="112" t="s">
        <v>134</v>
      </c>
      <c r="I57" s="113" t="s">
        <v>135</v>
      </c>
    </row>
    <row r="58" spans="1:9" ht="13.5">
      <c r="A58" s="70"/>
      <c r="B58" s="109"/>
      <c r="C58" s="110" t="s">
        <v>136</v>
      </c>
      <c r="D58" s="110" t="s">
        <v>137</v>
      </c>
      <c r="E58" s="110" t="s">
        <v>138</v>
      </c>
      <c r="F58" s="120" t="s">
        <v>139</v>
      </c>
      <c r="G58" s="121"/>
      <c r="H58" s="111">
        <v>1</v>
      </c>
      <c r="I58" s="114">
        <v>253516</v>
      </c>
    </row>
    <row r="59" spans="1:9" ht="13.5">
      <c r="A59" s="122"/>
      <c r="B59" s="122"/>
      <c r="C59" s="122"/>
      <c r="D59" s="122"/>
      <c r="E59" s="122"/>
      <c r="F59" s="122"/>
      <c r="G59" s="122"/>
      <c r="H59" s="123"/>
      <c r="I59" s="122"/>
    </row>
    <row r="60" spans="1:9" ht="13.5" customHeight="1">
      <c r="A60" s="103"/>
      <c r="E60" s="5"/>
      <c r="F60" s="5"/>
      <c r="G60" s="5"/>
    </row>
    <row r="61" spans="1:9" ht="12.75" customHeight="1">
      <c r="H61" s="1"/>
    </row>
    <row r="62" spans="1:9" ht="12.75"/>
  </sheetData>
  <mergeCells count="14">
    <mergeCell ref="A39:I39"/>
    <mergeCell ref="A1:I1"/>
    <mergeCell ref="A11:I11"/>
    <mergeCell ref="D25:H25"/>
    <mergeCell ref="A26:I26"/>
    <mergeCell ref="E38:H38"/>
    <mergeCell ref="A56:I56"/>
    <mergeCell ref="F57:G57"/>
    <mergeCell ref="F58:G58"/>
    <mergeCell ref="A59:I59"/>
    <mergeCell ref="A52:I52"/>
    <mergeCell ref="F53:G53"/>
    <mergeCell ref="F54:G54"/>
    <mergeCell ref="D55:H55"/>
  </mergeCells>
  <printOptions horizontalCentered="1"/>
  <pageMargins left="0.25" right="0.25" top="0.25" bottom="0.25" header="0.3" footer="0.3"/>
  <pageSetup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D39F5-0AA9-4830-AC76-9B7156635842}">
  <dimension ref="A1:J29"/>
  <sheetViews>
    <sheetView workbookViewId="0">
      <selection activeCell="C27" sqref="C27"/>
    </sheetView>
  </sheetViews>
  <sheetFormatPr defaultColWidth="8.7109375" defaultRowHeight="13.15"/>
  <cols>
    <col min="1" max="1" width="32" style="5" customWidth="1"/>
    <col min="2" max="2" width="14.140625" style="9" bestFit="1" customWidth="1"/>
    <col min="3" max="3" width="101" style="5" bestFit="1" customWidth="1"/>
    <col min="4" max="6" width="8.7109375" style="5"/>
    <col min="7" max="7" width="9.140625" style="5" bestFit="1" customWidth="1"/>
    <col min="8" max="8" width="26.28515625" style="5" bestFit="1" customWidth="1"/>
    <col min="9" max="9" width="13.7109375" style="5" customWidth="1"/>
    <col min="10" max="10" width="10.140625" style="5" bestFit="1" customWidth="1"/>
    <col min="11" max="16384" width="8.7109375" style="5"/>
  </cols>
  <sheetData>
    <row r="1" spans="1:10">
      <c r="A1" s="5" t="s">
        <v>140</v>
      </c>
    </row>
    <row r="2" spans="1:10" ht="13.9" thickBot="1"/>
    <row r="3" spans="1:10">
      <c r="A3" s="18" t="s">
        <v>141</v>
      </c>
      <c r="B3" s="27">
        <f>SUM(B5:B8)</f>
        <v>6991672</v>
      </c>
      <c r="C3" s="19"/>
    </row>
    <row r="4" spans="1:10">
      <c r="A4" s="20"/>
      <c r="B4" s="28"/>
      <c r="C4" s="21"/>
    </row>
    <row r="5" spans="1:10">
      <c r="A5" s="22" t="s">
        <v>142</v>
      </c>
      <c r="B5" s="29">
        <v>4087598</v>
      </c>
      <c r="C5" s="21" t="s">
        <v>143</v>
      </c>
      <c r="G5" s="13"/>
      <c r="I5" s="14"/>
    </row>
    <row r="6" spans="1:10">
      <c r="A6" s="23" t="s">
        <v>144</v>
      </c>
      <c r="B6" s="30">
        <f>6991672-B5-B7-B8</f>
        <v>1319124</v>
      </c>
      <c r="C6" s="21" t="s">
        <v>145</v>
      </c>
      <c r="G6" s="13"/>
      <c r="H6" s="5">
        <f>6991672-2397392</f>
        <v>4594280</v>
      </c>
      <c r="I6" s="14"/>
      <c r="J6" s="13"/>
    </row>
    <row r="7" spans="1:10">
      <c r="A7" s="20" t="s">
        <v>82</v>
      </c>
      <c r="B7" s="31">
        <v>839001</v>
      </c>
      <c r="C7" s="21" t="s">
        <v>146</v>
      </c>
      <c r="G7" s="13"/>
      <c r="H7" s="5">
        <f>+H6*0.9</f>
        <v>4134852</v>
      </c>
      <c r="I7" s="14"/>
      <c r="J7" s="13"/>
    </row>
    <row r="8" spans="1:10">
      <c r="A8" s="20" t="s">
        <v>147</v>
      </c>
      <c r="B8" s="31">
        <v>745949</v>
      </c>
      <c r="C8" s="21"/>
      <c r="G8" s="13"/>
      <c r="I8" s="15"/>
    </row>
    <row r="9" spans="1:10">
      <c r="A9" s="20"/>
      <c r="B9" s="31"/>
      <c r="C9" s="21"/>
      <c r="I9" s="16"/>
    </row>
    <row r="10" spans="1:10">
      <c r="A10" s="24" t="s">
        <v>148</v>
      </c>
      <c r="B10" s="32">
        <f>+B3+B11</f>
        <v>9441568</v>
      </c>
      <c r="C10" s="21" t="s">
        <v>149</v>
      </c>
      <c r="H10" s="5">
        <f>6991672*0.9</f>
        <v>6292504.7999999998</v>
      </c>
    </row>
    <row r="11" spans="1:10">
      <c r="A11" s="23" t="s">
        <v>150</v>
      </c>
      <c r="B11" s="33">
        <v>2449896</v>
      </c>
      <c r="C11" s="21" t="s">
        <v>151</v>
      </c>
      <c r="H11" s="53">
        <f>+H10-B21</f>
        <v>3602408.8</v>
      </c>
    </row>
    <row r="12" spans="1:10" ht="13.9" thickBot="1">
      <c r="A12" s="25" t="s">
        <v>152</v>
      </c>
      <c r="B12" s="34">
        <f>+B10-B11</f>
        <v>6991672</v>
      </c>
      <c r="C12" s="26" t="s">
        <v>153</v>
      </c>
    </row>
    <row r="15" spans="1:10">
      <c r="A15" s="8" t="s">
        <v>154</v>
      </c>
    </row>
    <row r="16" spans="1:10">
      <c r="A16" s="7" t="s">
        <v>155</v>
      </c>
      <c r="B16" s="11">
        <v>360000</v>
      </c>
    </row>
    <row r="17" spans="1:3">
      <c r="A17" s="7" t="s">
        <v>156</v>
      </c>
      <c r="B17" s="11">
        <v>240200</v>
      </c>
      <c r="C17" s="5" t="s">
        <v>157</v>
      </c>
    </row>
    <row r="18" spans="1:3">
      <c r="A18" s="7" t="s">
        <v>158</v>
      </c>
      <c r="B18" s="11">
        <v>513270</v>
      </c>
    </row>
    <row r="19" spans="1:3">
      <c r="A19" s="7" t="s">
        <v>159</v>
      </c>
      <c r="B19" s="11">
        <v>626626</v>
      </c>
    </row>
    <row r="20" spans="1:3">
      <c r="A20" s="10" t="s">
        <v>160</v>
      </c>
      <c r="B20" s="12">
        <v>950000</v>
      </c>
      <c r="C20" s="5" t="s">
        <v>161</v>
      </c>
    </row>
    <row r="21" spans="1:3">
      <c r="A21" s="7" t="s">
        <v>162</v>
      </c>
      <c r="B21" s="17">
        <f>SUM(B16:B20)</f>
        <v>2690096</v>
      </c>
    </row>
    <row r="22" spans="1:3">
      <c r="A22" s="7"/>
      <c r="B22" s="17"/>
    </row>
    <row r="26" spans="1:3">
      <c r="B26" s="9">
        <f>+B3-B11</f>
        <v>4541776</v>
      </c>
      <c r="C26" s="5" t="s">
        <v>141</v>
      </c>
    </row>
    <row r="27" spans="1:3">
      <c r="B27" s="9">
        <f>+B26*0.9</f>
        <v>4087598.4</v>
      </c>
      <c r="C27" s="5" t="s">
        <v>163</v>
      </c>
    </row>
    <row r="29" spans="1:3">
      <c r="B29" s="9">
        <f>+B5*0.9-B11</f>
        <v>1228942.2000000002</v>
      </c>
    </row>
  </sheetData>
  <sortState xmlns:xlrd2="http://schemas.microsoft.com/office/spreadsheetml/2017/richdata2" ref="G5:I8">
    <sortCondition ref="G5:G8"/>
  </sortState>
  <conditionalFormatting sqref="B16:B20">
    <cfRule type="expression" dxfId="3" priority="1">
      <formula>#REF!&lt;0</formula>
    </cfRule>
    <cfRule type="cellIs" dxfId="2" priority="2" operator="less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F762A-8F37-482D-B18A-97727DD15239}">
  <dimension ref="A4:G28"/>
  <sheetViews>
    <sheetView workbookViewId="0">
      <selection activeCell="B14" sqref="B14"/>
    </sheetView>
  </sheetViews>
  <sheetFormatPr defaultColWidth="8.7109375" defaultRowHeight="13.15"/>
  <cols>
    <col min="1" max="1" width="38.42578125" bestFit="1" customWidth="1"/>
    <col min="2" max="2" width="48.42578125" bestFit="1" customWidth="1"/>
    <col min="3" max="3" width="16.7109375" bestFit="1" customWidth="1"/>
    <col min="5" max="5" width="13.7109375" bestFit="1" customWidth="1"/>
    <col min="6" max="6" width="13.7109375" style="50" customWidth="1"/>
    <col min="7" max="7" width="15.7109375" style="37" customWidth="1"/>
  </cols>
  <sheetData>
    <row r="4" spans="1:7">
      <c r="A4" s="40" t="s">
        <v>164</v>
      </c>
      <c r="B4" s="40" t="s">
        <v>165</v>
      </c>
      <c r="C4" s="41" t="s">
        <v>166</v>
      </c>
      <c r="D4" s="42" t="s">
        <v>167</v>
      </c>
      <c r="E4" s="43">
        <v>309900</v>
      </c>
    </row>
    <row r="5" spans="1:7">
      <c r="A5" s="40" t="s">
        <v>164</v>
      </c>
      <c r="B5" s="40" t="s">
        <v>168</v>
      </c>
      <c r="C5" s="41" t="s">
        <v>169</v>
      </c>
      <c r="D5" s="42" t="s">
        <v>167</v>
      </c>
      <c r="E5" s="43">
        <v>404838</v>
      </c>
    </row>
    <row r="6" spans="1:7">
      <c r="A6" s="40" t="s">
        <v>164</v>
      </c>
      <c r="B6" s="40" t="s">
        <v>170</v>
      </c>
      <c r="C6" s="41" t="s">
        <v>166</v>
      </c>
      <c r="D6" s="42" t="s">
        <v>167</v>
      </c>
      <c r="E6" s="43">
        <v>563539</v>
      </c>
      <c r="F6" s="51">
        <f>SUM(E4:E6)</f>
        <v>1278277</v>
      </c>
      <c r="G6" s="44" t="s">
        <v>171</v>
      </c>
    </row>
    <row r="7" spans="1:7">
      <c r="A7" s="6" t="s">
        <v>42</v>
      </c>
      <c r="B7" s="6" t="s">
        <v>172</v>
      </c>
      <c r="C7" s="35" t="s">
        <v>81</v>
      </c>
      <c r="D7" s="36"/>
      <c r="E7" s="39">
        <v>88456</v>
      </c>
    </row>
    <row r="8" spans="1:7">
      <c r="A8" s="6" t="s">
        <v>42</v>
      </c>
      <c r="B8" s="6" t="s">
        <v>41</v>
      </c>
      <c r="C8" s="35" t="s">
        <v>166</v>
      </c>
      <c r="D8" s="36"/>
      <c r="E8" s="39">
        <v>144028</v>
      </c>
    </row>
    <row r="9" spans="1:7">
      <c r="A9" s="6" t="s">
        <v>42</v>
      </c>
      <c r="B9" s="6" t="s">
        <v>44</v>
      </c>
      <c r="C9" s="35" t="s">
        <v>166</v>
      </c>
      <c r="D9" s="36"/>
      <c r="E9" s="39">
        <v>260272</v>
      </c>
    </row>
    <row r="10" spans="1:7">
      <c r="A10" s="6" t="s">
        <v>42</v>
      </c>
      <c r="B10" s="6" t="s">
        <v>46</v>
      </c>
      <c r="C10" s="35" t="s">
        <v>166</v>
      </c>
      <c r="D10" s="36"/>
      <c r="E10" s="39">
        <v>1121514</v>
      </c>
    </row>
    <row r="11" spans="1:7">
      <c r="A11" s="6" t="s">
        <v>24</v>
      </c>
      <c r="B11" s="6" t="s">
        <v>27</v>
      </c>
      <c r="C11" s="35" t="s">
        <v>89</v>
      </c>
      <c r="D11" s="36"/>
      <c r="E11" s="39">
        <v>64368</v>
      </c>
    </row>
    <row r="12" spans="1:7">
      <c r="A12" s="6" t="s">
        <v>24</v>
      </c>
      <c r="B12" s="6" t="s">
        <v>23</v>
      </c>
      <c r="C12" s="35" t="s">
        <v>25</v>
      </c>
      <c r="D12" s="36"/>
      <c r="E12" s="39">
        <v>319328</v>
      </c>
    </row>
    <row r="13" spans="1:7">
      <c r="A13" s="6" t="s">
        <v>30</v>
      </c>
      <c r="B13" s="6" t="s">
        <v>173</v>
      </c>
      <c r="C13" s="35" t="s">
        <v>166</v>
      </c>
      <c r="D13" s="36"/>
      <c r="E13" s="39">
        <v>134200</v>
      </c>
    </row>
    <row r="14" spans="1:7">
      <c r="A14" s="6" t="s">
        <v>30</v>
      </c>
      <c r="B14" s="6" t="s">
        <v>174</v>
      </c>
      <c r="C14" s="35" t="s">
        <v>166</v>
      </c>
      <c r="D14" s="36"/>
      <c r="E14" s="39">
        <v>146328</v>
      </c>
    </row>
    <row r="15" spans="1:7">
      <c r="A15" s="6" t="s">
        <v>30</v>
      </c>
      <c r="B15" s="6" t="s">
        <v>175</v>
      </c>
      <c r="C15" s="35" t="s">
        <v>166</v>
      </c>
      <c r="D15" s="36"/>
      <c r="E15" s="39">
        <v>247571</v>
      </c>
    </row>
    <row r="16" spans="1:7">
      <c r="A16" s="6" t="s">
        <v>65</v>
      </c>
      <c r="B16" s="6" t="s">
        <v>176</v>
      </c>
      <c r="C16" s="35" t="s">
        <v>166</v>
      </c>
      <c r="D16" s="36"/>
      <c r="E16" s="39">
        <v>611426</v>
      </c>
    </row>
    <row r="17" spans="1:7">
      <c r="A17" s="6" t="s">
        <v>177</v>
      </c>
      <c r="B17" s="6" t="s">
        <v>178</v>
      </c>
      <c r="C17" s="35" t="s">
        <v>166</v>
      </c>
      <c r="D17" s="36"/>
      <c r="E17" s="39">
        <v>126008</v>
      </c>
      <c r="F17" s="50">
        <f>SUM(E7:E17)</f>
        <v>3263499</v>
      </c>
      <c r="G17" s="37" t="s">
        <v>179</v>
      </c>
    </row>
    <row r="19" spans="1:7">
      <c r="E19" s="46">
        <f>+F17+F6</f>
        <v>4541776</v>
      </c>
      <c r="F19" s="52" t="s">
        <v>180</v>
      </c>
    </row>
    <row r="20" spans="1:7">
      <c r="A20" s="45" t="s">
        <v>181</v>
      </c>
    </row>
    <row r="21" spans="1:7">
      <c r="A21" s="6" t="s">
        <v>24</v>
      </c>
      <c r="B21" s="6" t="s">
        <v>27</v>
      </c>
      <c r="C21" s="35" t="s">
        <v>89</v>
      </c>
      <c r="D21" s="36"/>
      <c r="E21" s="39">
        <v>64368</v>
      </c>
    </row>
    <row r="22" spans="1:7">
      <c r="A22" s="6" t="s">
        <v>24</v>
      </c>
      <c r="B22" s="6" t="s">
        <v>23</v>
      </c>
      <c r="C22" s="35" t="s">
        <v>25</v>
      </c>
      <c r="D22" s="36"/>
      <c r="E22" s="39">
        <v>319328</v>
      </c>
    </row>
    <row r="24" spans="1:7">
      <c r="E24" s="48">
        <f>+E19-E21-E22</f>
        <v>4158080</v>
      </c>
      <c r="F24" s="50" t="s">
        <v>182</v>
      </c>
    </row>
    <row r="25" spans="1:7">
      <c r="E25" s="47"/>
    </row>
    <row r="26" spans="1:7">
      <c r="E26" s="49">
        <f>+'ARD_Tier Calculations'!B5</f>
        <v>4087598</v>
      </c>
      <c r="F26" s="50" t="s">
        <v>142</v>
      </c>
    </row>
    <row r="27" spans="1:7">
      <c r="E27" s="38">
        <f>+E24-E26</f>
        <v>70482</v>
      </c>
      <c r="F27" s="50" t="s">
        <v>144</v>
      </c>
    </row>
    <row r="28" spans="1:7">
      <c r="E28" s="38"/>
    </row>
  </sheetData>
  <conditionalFormatting sqref="E4:E6">
    <cfRule type="expression" dxfId="1" priority="1">
      <formula>#REF!&lt;0</formula>
    </cfRule>
    <cfRule type="cellIs" dxfId="0" priority="2" operator="lessThan">
      <formula>0</formula>
    </cfRule>
  </conditionalFormatting>
  <dataValidations count="2">
    <dataValidation type="list" allowBlank="1" showInputMessage="1" showErrorMessage="1" sqref="C4:C17 C21:C22" xr:uid="{68791755-27B0-43D0-914B-441D3CAA34C5}">
      <formula1>"PH, TH, Joint TH &amp; PH-RRH, HMIS, SSO, TRA, PRA, SRA, S+C/SRO"</formula1>
    </dataValidation>
    <dataValidation type="list" allowBlank="1" showInputMessage="1" showErrorMessage="1" sqref="D4:D6" xr:uid="{CDEA8AB3-AC85-4667-9D99-D74A28065CD0}">
      <formula1>"DV, YHDP"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3FF98133DC084A95C5EEE10CC42585" ma:contentTypeVersion="19" ma:contentTypeDescription="Create a new document." ma:contentTypeScope="" ma:versionID="099e679c0c59c3ee75165e834d9b71c3">
  <xsd:schema xmlns:xsd="http://www.w3.org/2001/XMLSchema" xmlns:xs="http://www.w3.org/2001/XMLSchema" xmlns:p="http://schemas.microsoft.com/office/2006/metadata/properties" xmlns:ns2="6af24cfb-9442-4420-bdd1-a53cffd597c8" xmlns:ns3="2f00c6cc-ce6e-4b1d-8fc6-c4b6d5976069" targetNamespace="http://schemas.microsoft.com/office/2006/metadata/properties" ma:root="true" ma:fieldsID="0ecb160676192c326798d27ddbb5356c" ns2:_="" ns3:_="">
    <xsd:import namespace="6af24cfb-9442-4420-bdd1-a53cffd597c8"/>
    <xsd:import namespace="2f00c6cc-ce6e-4b1d-8fc6-c4b6d59760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DonationSheet" minOccurs="0"/>
                <xsd:element ref="ns2:Added" minOccurs="0"/>
                <xsd:element ref="ns2:Amount" minOccurs="0"/>
                <xsd:element ref="ns2:Satus" minOccurs="0"/>
                <xsd:element ref="ns2:Notes" minOccurs="0"/>
                <xsd:element ref="ns2:Pay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24cfb-9442-4420-bdd1-a53cffd597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6e594e2a-d478-41f5-b147-0e846c55d6d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DonationSheet" ma:index="19" nillable="true" ma:displayName="Donation Sheet" ma:format="Dropdown" ma:internalName="DonationSheet">
      <xsd:simpleType>
        <xsd:restriction base="dms:Choice">
          <xsd:enumeration value="Yes"/>
          <xsd:enumeration value="No"/>
          <xsd:enumeration value="Unsure"/>
        </xsd:restriction>
      </xsd:simpleType>
    </xsd:element>
    <xsd:element name="Added" ma:index="20" nillable="true" ma:displayName="Added" ma:default="0" ma:format="Dropdown" ma:internalName="Added">
      <xsd:simpleType>
        <xsd:restriction base="dms:Boolean"/>
      </xsd:simpleType>
    </xsd:element>
    <xsd:element name="Amount" ma:index="21" nillable="true" ma:displayName="Amount" ma:format="Dropdown" ma:internalName="Amount" ma:percentage="FALSE">
      <xsd:simpleType>
        <xsd:restriction base="dms:Number"/>
      </xsd:simpleType>
    </xsd:element>
    <xsd:element name="Satus" ma:index="22" nillable="true" ma:displayName="Status" ma:format="Dropdown" ma:internalName="Satus">
      <xsd:simpleType>
        <xsd:union memberTypes="dms:Text">
          <xsd:simpleType>
            <xsd:restriction base="dms:Choice">
              <xsd:enumeration value="Pending Confirmation"/>
              <xsd:enumeration value="Ready for Scoring"/>
              <xsd:enumeration value="Scored - Move Forward"/>
              <xsd:enumeration value="Scored - Not Qualified"/>
              <xsd:enumeration value="Scored - Safe for Future"/>
              <xsd:enumeration value="Selected for City Approval"/>
              <xsd:enumeration value="Approved by City"/>
              <xsd:enumeration value="Rejected by City"/>
            </xsd:restriction>
          </xsd:simpleType>
        </xsd:union>
      </xsd:simpleType>
    </xsd:element>
    <xsd:element name="Notes" ma:index="23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PayDate" ma:index="24" nillable="true" ma:displayName="Pay Date" ma:format="DateOnly" ma:internalName="Pay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00c6cc-ce6e-4b1d-8fc6-c4b6d597606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4f32c1fa-57fa-4975-94aa-afe286aa0ba8}" ma:internalName="TaxCatchAll" ma:showField="CatchAllData" ma:web="2f00c6cc-ce6e-4b1d-8fc6-c4b6d59760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f00c6cc-ce6e-4b1d-8fc6-c4b6d5976069" xsi:nil="true"/>
    <lcf76f155ced4ddcb4097134ff3c332f xmlns="6af24cfb-9442-4420-bdd1-a53cffd597c8">
      <Terms xmlns="http://schemas.microsoft.com/office/infopath/2007/PartnerControls"/>
    </lcf76f155ced4ddcb4097134ff3c332f>
    <DonationSheet xmlns="6af24cfb-9442-4420-bdd1-a53cffd597c8" xsi:nil="true"/>
    <Satus xmlns="6af24cfb-9442-4420-bdd1-a53cffd597c8" xsi:nil="true"/>
    <Added xmlns="6af24cfb-9442-4420-bdd1-a53cffd597c8">false</Added>
    <Notes xmlns="6af24cfb-9442-4420-bdd1-a53cffd597c8" xsi:nil="true"/>
    <Amount xmlns="6af24cfb-9442-4420-bdd1-a53cffd597c8" xsi:nil="true"/>
    <PayDate xmlns="6af24cfb-9442-4420-bdd1-a53cffd597c8" xsi:nil="true"/>
  </documentManagement>
</p:properties>
</file>

<file path=customXml/itemProps1.xml><?xml version="1.0" encoding="utf-8"?>
<ds:datastoreItem xmlns:ds="http://schemas.openxmlformats.org/officeDocument/2006/customXml" ds:itemID="{DF80A885-F31A-46AA-864A-06A02DBB0660}"/>
</file>

<file path=customXml/itemProps2.xml><?xml version="1.0" encoding="utf-8"?>
<ds:datastoreItem xmlns:ds="http://schemas.openxmlformats.org/officeDocument/2006/customXml" ds:itemID="{F0153189-79F6-47D1-8A5C-48365B3228F5}"/>
</file>

<file path=customXml/itemProps3.xml><?xml version="1.0" encoding="utf-8"?>
<ds:datastoreItem xmlns:ds="http://schemas.openxmlformats.org/officeDocument/2006/customXml" ds:itemID="{42D55603-3830-44FF-9F3A-D551458BB9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Barroga, Hilary</dc:creator>
  <cp:keywords/>
  <dc:description/>
  <cp:lastModifiedBy>Len Dittmeier</cp:lastModifiedBy>
  <cp:revision/>
  <dcterms:created xsi:type="dcterms:W3CDTF">2015-10-29T02:19:12Z</dcterms:created>
  <dcterms:modified xsi:type="dcterms:W3CDTF">2026-09-28T01:47:04Z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0x0101007D3FF98133DC084A95C5EEE10CC42585</vt:lpwstr>
  </property>
  <property fmtid="{D5CDD505-2E9C-101B-9397-08002B2CF9AE}" pid="3" name="MediaServiceImageTags">
    <vt:lpwstr/>
  </property>
  <property fmtid="{D5CDD505-2E9C-101B-9397-08002B2CF9AE}" pid="4" name="Interviewed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OfferedPosition">
    <vt:bool>false</vt:bool>
  </property>
  <property fmtid="{D5CDD505-2E9C-101B-9397-08002B2CF9AE}" pid="10" name="TriggerFlowInfo">
    <vt:lpwstr/>
  </property>
  <property fmtid="{D5CDD505-2E9C-101B-9397-08002B2CF9AE}" pid="11" name="xd_Signature">
    <vt:bool>false</vt:bool>
  </property>
</Properties>
</file>